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Simulator" sheetId="2" state="visible" r:id="rId2"/>
    <sheet xmlns:r="http://schemas.openxmlformats.org/officeDocument/2006/relationships" name="Actions" sheetId="3" state="visible" r:id="rId3"/>
    <sheet xmlns:r="http://schemas.openxmlformats.org/officeDocument/2006/relationships" name="Notes" sheetId="4" state="visible" r:id="rId4"/>
  </sheets>
  <definedNames/>
  <calcPr calcId="124519" fullCalcOnLoad="1"/>
</workbook>
</file>

<file path=xl/styles.xml><?xml version="1.0" encoding="utf-8"?>
<styleSheet xmlns="http://schemas.openxmlformats.org/spreadsheetml/2006/main">
  <numFmts count="3">
    <numFmt numFmtId="164" formatCode="$#,##0"/>
    <numFmt numFmtId="165" formatCode="0.0"/>
    <numFmt numFmtId="166" formatCode="0.0%"/>
  </numFmts>
  <fonts count="11">
    <font>
      <name val="Calibri"/>
      <family val="2"/>
      <color theme="1"/>
      <sz val="11"/>
      <scheme val="minor"/>
    </font>
    <font>
      <b val="1"/>
      <color rgb="00111827"/>
      <sz val="18"/>
    </font>
    <font>
      <b val="1"/>
      <color rgb="00111827"/>
      <sz val="12"/>
    </font>
    <font>
      <color rgb="00111827"/>
      <sz val="10"/>
    </font>
    <font>
      <b val="1"/>
      <color rgb="007C2D12"/>
      <sz val="12"/>
    </font>
    <font>
      <color rgb="00374151"/>
      <sz val="10"/>
    </font>
    <font>
      <b val="1"/>
      <color rgb="00111827"/>
      <sz val="11"/>
    </font>
    <font>
      <b val="1"/>
      <color rgb="001D4ED8"/>
      <sz val="11"/>
    </font>
    <font>
      <b val="1"/>
      <color rgb="001D4ED8"/>
      <sz val="20"/>
    </font>
    <font>
      <b val="1"/>
      <color rgb="00FFFFFF"/>
      <sz val="11"/>
    </font>
    <font>
      <b val="1"/>
      <color rgb="001D4ED8"/>
      <sz val="14"/>
    </font>
  </fonts>
  <fills count="8">
    <fill>
      <patternFill/>
    </fill>
    <fill>
      <patternFill patternType="gray125"/>
    </fill>
    <fill>
      <patternFill patternType="solid">
        <fgColor rgb="00F3F4F6"/>
      </patternFill>
    </fill>
    <fill>
      <patternFill patternType="solid">
        <fgColor rgb="00FFF7ED"/>
      </patternFill>
    </fill>
    <fill>
      <patternFill patternType="solid">
        <fgColor rgb="00DBEAFE"/>
      </patternFill>
    </fill>
    <fill>
      <patternFill patternType="solid">
        <fgColor rgb="00E0F2FE"/>
      </patternFill>
    </fill>
    <fill>
      <patternFill patternType="solid">
        <fgColor rgb="00111827"/>
      </patternFill>
    </fill>
    <fill>
      <patternFill patternType="solid">
        <fgColor rgb="00FFFFFF"/>
      </patternFill>
    </fill>
  </fills>
  <borders count="5">
    <border>
      <left/>
      <right/>
      <top/>
      <bottom/>
      <diagonal/>
    </border>
    <border>
      <left style="thin">
        <color rgb="00D1D5DB"/>
      </left>
      <right style="thin">
        <color rgb="00D1D5DB"/>
      </right>
      <top style="thin">
        <color rgb="00D1D5DB"/>
      </top>
      <bottom style="thin">
        <color rgb="00D1D5DB"/>
      </bottom>
    </border>
    <border>
      <left/>
      <right/>
      <top style="thin">
        <color rgb="00D1D5DB"/>
      </top>
      <bottom/>
      <diagonal/>
    </border>
    <border>
      <left/>
      <right style="thin">
        <color rgb="00D1D5DB"/>
      </right>
      <top style="thin">
        <color rgb="00D1D5DB"/>
      </top>
      <bottom/>
      <diagonal/>
    </border>
    <border>
      <left/>
      <right style="thin">
        <color rgb="00D1D5DB"/>
      </right>
      <top style="thin">
        <color rgb="00D1D5DB"/>
      </top>
      <bottom style="thin">
        <color rgb="00D1D5DB"/>
      </bottom>
      <diagonal/>
    </border>
  </borders>
  <cellStyleXfs count="1">
    <xf numFmtId="0" fontId="0" fillId="0" borderId="0"/>
  </cellStyleXfs>
  <cellXfs count="37">
    <xf numFmtId="0" fontId="0" fillId="0" borderId="0" pivotButton="0" quotePrefix="0" xfId="0"/>
    <xf numFmtId="0" fontId="1" fillId="0" borderId="0" pivotButton="0" quotePrefix="0" xfId="0"/>
    <xf numFmtId="0" fontId="2" fillId="2" borderId="1" applyAlignment="1" pivotButton="0" quotePrefix="0" xfId="0">
      <alignment horizontal="left" vertical="top" wrapText="1"/>
    </xf>
    <xf numFmtId="0" fontId="0" fillId="2" borderId="1" applyAlignment="1" pivotButton="0" quotePrefix="0" xfId="0">
      <alignment horizontal="left" vertical="top" wrapText="1"/>
    </xf>
    <xf numFmtId="0" fontId="3" fillId="2" borderId="1" applyAlignment="1" pivotButton="0" quotePrefix="0" xfId="0">
      <alignment horizontal="left" vertical="top" wrapText="1"/>
    </xf>
    <xf numFmtId="0" fontId="4" fillId="3" borderId="1" applyAlignment="1" pivotButton="0" quotePrefix="0" xfId="0">
      <alignment horizontal="left" vertical="top" wrapText="1"/>
    </xf>
    <xf numFmtId="0" fontId="0" fillId="3" borderId="1" applyAlignment="1" pivotButton="0" quotePrefix="0" xfId="0">
      <alignment horizontal="left" vertical="top" wrapText="1"/>
    </xf>
    <xf numFmtId="0" fontId="5" fillId="3" borderId="1" applyAlignment="1" pivotButton="0" quotePrefix="0" xfId="0">
      <alignment horizontal="left" vertical="top" wrapText="1"/>
    </xf>
    <xf numFmtId="0" fontId="5" fillId="0" borderId="0" pivotButton="0" quotePrefix="0" xfId="0"/>
    <xf numFmtId="0" fontId="2" fillId="7" borderId="0" pivotButton="0" quotePrefix="0" xfId="0"/>
    <xf numFmtId="0" fontId="6" fillId="0" borderId="1" applyAlignment="1" pivotButton="0" quotePrefix="0" xfId="0">
      <alignment horizontal="left" vertical="top" wrapText="1"/>
    </xf>
    <xf numFmtId="1" fontId="7" fillId="4" borderId="1" applyAlignment="1" pivotButton="0" quotePrefix="0" xfId="0">
      <alignment horizontal="right" vertical="center" wrapText="1"/>
    </xf>
    <xf numFmtId="0" fontId="5" fillId="2" borderId="1" applyAlignment="1" pivotButton="0" quotePrefix="0" xfId="0">
      <alignment horizontal="left" vertical="top" wrapText="1"/>
    </xf>
    <xf numFmtId="0" fontId="6" fillId="2" borderId="1" applyAlignment="1" pivotButton="0" quotePrefix="0" xfId="0">
      <alignment horizontal="left" vertical="top" wrapText="1"/>
    </xf>
    <xf numFmtId="166" fontId="3" fillId="2" borderId="1" applyAlignment="1" pivotButton="0" quotePrefix="0" xfId="0">
      <alignment horizontal="right" vertical="center" wrapText="1"/>
    </xf>
    <xf numFmtId="164" fontId="7" fillId="4" borderId="1" applyAlignment="1" pivotButton="0" quotePrefix="0" xfId="0">
      <alignment horizontal="right" vertical="center" wrapText="1"/>
    </xf>
    <xf numFmtId="0" fontId="3" fillId="2" borderId="1" applyAlignment="1" pivotButton="0" quotePrefix="0" xfId="0">
      <alignment horizontal="right" vertical="center" wrapText="1"/>
    </xf>
    <xf numFmtId="165" fontId="7" fillId="4" borderId="1" applyAlignment="1" pivotButton="0" quotePrefix="0" xfId="0">
      <alignment horizontal="right" vertical="center" wrapText="1"/>
    </xf>
    <xf numFmtId="0" fontId="7" fillId="4" borderId="1" applyAlignment="1" pivotButton="0" quotePrefix="0" xfId="0">
      <alignment horizontal="right" vertical="center" wrapText="1"/>
    </xf>
    <xf numFmtId="0" fontId="2" fillId="0" borderId="0" pivotButton="0" quotePrefix="0" xfId="0"/>
    <xf numFmtId="0" fontId="6" fillId="0" borderId="1" pivotButton="0" quotePrefix="0" xfId="0"/>
    <xf numFmtId="0" fontId="10" fillId="5" borderId="1" applyAlignment="1" pivotButton="0" quotePrefix="0" xfId="0">
      <alignment horizontal="center" vertical="center" wrapText="1"/>
    </xf>
    <xf numFmtId="0" fontId="0" fillId="0" borderId="4" pivotButton="0" quotePrefix="0" xfId="0"/>
    <xf numFmtId="0" fontId="8" fillId="5" borderId="1" applyAlignment="1" pivotButton="0" quotePrefix="0" xfId="0">
      <alignment horizontal="center" vertical="center" wrapText="1"/>
    </xf>
    <xf numFmtId="0" fontId="2" fillId="0" borderId="1" applyAlignment="1" pivotButton="0" quotePrefix="0" xfId="0">
      <alignment horizontal="center" vertical="center" wrapText="1"/>
    </xf>
    <xf numFmtId="0" fontId="2" fillId="3" borderId="1" applyAlignment="1" pivotButton="0" quotePrefix="0" xfId="0">
      <alignment horizontal="left" vertical="top" wrapText="1"/>
    </xf>
    <xf numFmtId="0" fontId="3" fillId="3" borderId="1" applyAlignment="1" pivotButton="0" quotePrefix="0" xfId="0">
      <alignment horizontal="left" vertical="top" wrapText="1"/>
    </xf>
    <xf numFmtId="0" fontId="9" fillId="6" borderId="1" applyAlignment="1" pivotButton="0" quotePrefix="0" xfId="0">
      <alignment horizontal="center" vertical="center" wrapText="1"/>
    </xf>
    <xf numFmtId="0" fontId="3" fillId="0" borderId="1" applyAlignment="1" pivotButton="0" quotePrefix="0" xfId="0">
      <alignment horizontal="center" vertical="center" wrapText="1"/>
    </xf>
    <xf numFmtId="0" fontId="3" fillId="0" borderId="1" applyAlignment="1" pivotButton="0" quotePrefix="0" xfId="0">
      <alignment horizontal="right" vertical="center" wrapText="1"/>
    </xf>
    <xf numFmtId="166" fontId="3" fillId="0" borderId="1" applyAlignment="1" pivotButton="0" quotePrefix="0" xfId="0">
      <alignment horizontal="right" vertical="center" wrapText="1"/>
    </xf>
    <xf numFmtId="0" fontId="5" fillId="0" borderId="1" applyAlignment="1" pivotButton="0" quotePrefix="0" xfId="0">
      <alignment horizontal="left" vertical="top" wrapText="1"/>
    </xf>
    <xf numFmtId="0" fontId="6" fillId="0" borderId="0" pivotButton="0" quotePrefix="0" xfId="0"/>
    <xf numFmtId="0" fontId="7" fillId="4" borderId="1" applyAlignment="1" pivotButton="0" quotePrefix="0" xfId="0">
      <alignment horizontal="center" vertical="center" wrapText="1"/>
    </xf>
    <xf numFmtId="0" fontId="3" fillId="0" borderId="1" applyAlignment="1" pivotButton="0" quotePrefix="0" xfId="0">
      <alignment horizontal="left" vertical="top" wrapText="1"/>
    </xf>
    <xf numFmtId="166" fontId="7" fillId="4" borderId="1" applyAlignment="1" pivotButton="0" quotePrefix="0" xfId="0">
      <alignment horizontal="right" vertical="center" wrapText="1"/>
    </xf>
    <xf numFmtId="0" fontId="5" fillId="0" borderId="0"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Modeled Credit Score Over Time</a:t>
            </a:r>
          </a:p>
        </rich>
      </tx>
    </title>
    <plotArea>
      <lineChart>
        <grouping val="standard"/>
        <ser>
          <idx val="0"/>
          <order val="0"/>
          <tx>
            <strRef>
              <f>'Simulator'!B26</f>
            </strRef>
          </tx>
          <spPr>
            <a:ln xmlns:a="http://schemas.openxmlformats.org/drawingml/2006/main">
              <a:prstDash val="solid"/>
            </a:ln>
          </spPr>
          <marker>
            <symbol val="none"/>
            <spPr>
              <a:ln xmlns:a="http://schemas.openxmlformats.org/drawingml/2006/main">
                <a:prstDash val="solid"/>
              </a:ln>
            </spPr>
          </marker>
          <cat>
            <numRef>
              <f>'Simulator'!$A$27:$A$86</f>
            </numRef>
          </cat>
          <val>
            <numRef>
              <f>'Simulator'!$B$27:$B$86</f>
            </numRef>
          </val>
        </ser>
        <axId val="10"/>
        <axId val="100"/>
      </lineChart>
      <catAx>
        <axId val="10"/>
        <scaling>
          <orientation val="minMax"/>
        </scaling>
        <axPos val="l"/>
        <title>
          <tx>
            <rich>
              <a:bodyPr xmlns:a="http://schemas.openxmlformats.org/drawingml/2006/main"/>
              <a:p xmlns:a="http://schemas.openxmlformats.org/drawingml/2006/main">
                <a:pPr>
                  <a:defRPr/>
                </a:pPr>
                <a:r>
                  <a:t>Month</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Score</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0</col>
      <colOff>0</colOff>
      <row>89</row>
      <rowOff>0</rowOff>
    </from>
    <ext cx="10800000" cy="50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H16"/>
  <sheetViews>
    <sheetView showGridLines="0" workbookViewId="0">
      <pane ySplit="3" topLeftCell="A4" activePane="bottomLeft" state="frozen"/>
      <selection pane="bottomLeft" activeCell="A1" sqref="A1"/>
    </sheetView>
  </sheetViews>
  <sheetFormatPr baseColWidth="8" defaultRowHeight="15"/>
  <cols>
    <col width="18" customWidth="1" min="1" max="1"/>
    <col width="18" customWidth="1" min="2" max="2"/>
    <col width="18" customWidth="1" min="3" max="3"/>
    <col width="18" customWidth="1" min="4" max="4"/>
    <col width="18" customWidth="1" min="5" max="5"/>
    <col width="18" customWidth="1" min="6" max="6"/>
    <col width="18" customWidth="1" min="7" max="7"/>
    <col width="18" customWidth="1" min="8" max="8"/>
  </cols>
  <sheetData>
    <row r="1">
      <c r="A1" s="1" t="inlineStr">
        <is>
          <t>Credit Score Simulator (Educational)</t>
        </is>
      </c>
    </row>
    <row r="3">
      <c r="A3" s="2" t="inlineStr">
        <is>
          <t>What this is</t>
        </is>
      </c>
      <c r="B3" s="3" t="n"/>
      <c r="C3" s="3" t="n"/>
      <c r="D3" s="3" t="n"/>
      <c r="E3" s="2" t="inlineStr">
        <is>
          <t>How to use</t>
        </is>
      </c>
      <c r="F3" s="3" t="n"/>
      <c r="G3" s="3" t="n"/>
      <c r="H3" s="3" t="n"/>
    </row>
    <row r="4">
      <c r="A4" s="4" t="inlineStr">
        <is>
          <t>This workbook simulates how common credit actions can affect a credit score over time.
It uses a simplified model (not an official FICO/Vantage algorithm) to illustrate patterns:
• Payment history and utilization matter most
• Hard inquiries usually have a small, temporary impact
• Account age and new accounts can shift score slowly
Use it to compare “what if?” scenarios, not to predict an exact number.</t>
        </is>
      </c>
      <c r="B4" s="3" t="n"/>
      <c r="C4" s="3" t="n"/>
      <c r="D4" s="3" t="n"/>
      <c r="E4" s="4" t="inlineStr">
        <is>
          <t>1) Go to Simulator.
2) Edit BLUE inputs (your starting score + your profile).
3) Go to Actions and toggle actions by month (Y/N).
4) Return to Simulator to see the score path chart.</t>
        </is>
      </c>
      <c r="F4" s="3" t="n"/>
      <c r="G4" s="3" t="n"/>
      <c r="H4" s="3" t="n"/>
    </row>
    <row r="5">
      <c r="A5" s="3" t="n"/>
      <c r="B5" s="3" t="n"/>
      <c r="C5" s="3" t="n"/>
      <c r="D5" s="3" t="n"/>
      <c r="E5" s="3" t="n"/>
      <c r="F5" s="3" t="n"/>
      <c r="G5" s="3" t="n"/>
      <c r="H5" s="3" t="n"/>
    </row>
    <row r="6">
      <c r="A6" s="3" t="n"/>
      <c r="B6" s="3" t="n"/>
      <c r="C6" s="3" t="n"/>
      <c r="D6" s="3" t="n"/>
      <c r="E6" s="3" t="n"/>
      <c r="F6" s="3" t="n"/>
      <c r="G6" s="3" t="n"/>
      <c r="H6" s="3" t="n"/>
    </row>
    <row r="7">
      <c r="A7" s="3" t="n"/>
      <c r="B7" s="3" t="n"/>
      <c r="C7" s="3" t="n"/>
      <c r="D7" s="3" t="n"/>
      <c r="E7" s="3" t="n"/>
      <c r="F7" s="3" t="n"/>
      <c r="G7" s="3" t="n"/>
      <c r="H7" s="3" t="n"/>
    </row>
    <row r="8">
      <c r="A8" s="3" t="n"/>
      <c r="B8" s="3" t="n"/>
      <c r="C8" s="3" t="n"/>
      <c r="D8" s="3" t="n"/>
      <c r="E8" s="3" t="n"/>
      <c r="F8" s="3" t="n"/>
      <c r="G8" s="3" t="n"/>
      <c r="H8" s="3" t="n"/>
    </row>
    <row r="9">
      <c r="A9" s="3" t="n"/>
      <c r="B9" s="3" t="n"/>
      <c r="C9" s="3" t="n"/>
      <c r="D9" s="3" t="n"/>
      <c r="E9" s="3" t="n"/>
      <c r="F9" s="3" t="n"/>
      <c r="G9" s="3" t="n"/>
      <c r="H9" s="3" t="n"/>
    </row>
    <row r="10">
      <c r="A10" s="3" t="n"/>
      <c r="B10" s="3" t="n"/>
      <c r="C10" s="3" t="n"/>
      <c r="D10" s="3" t="n"/>
      <c r="E10" s="3" t="n"/>
      <c r="F10" s="3" t="n"/>
      <c r="G10" s="3" t="n"/>
      <c r="H10" s="3" t="n"/>
    </row>
    <row r="11">
      <c r="A11" s="3" t="n"/>
      <c r="B11" s="3" t="n"/>
      <c r="C11" s="3" t="n"/>
      <c r="D11" s="3" t="n"/>
      <c r="E11" s="3" t="n"/>
      <c r="F11" s="3" t="n"/>
      <c r="G11" s="3" t="n"/>
      <c r="H11" s="3" t="n"/>
    </row>
    <row r="13">
      <c r="A13" s="5" t="inlineStr">
        <is>
          <t>Important</t>
        </is>
      </c>
      <c r="B13" s="6" t="n"/>
      <c r="C13" s="6" t="n"/>
      <c r="D13" s="6" t="n"/>
      <c r="E13" s="6" t="n"/>
      <c r="F13" s="6" t="n"/>
      <c r="G13" s="6" t="n"/>
      <c r="H13" s="6" t="n"/>
    </row>
    <row r="14">
      <c r="A14" s="7" t="inlineStr">
        <is>
          <t>Real credit scores depend on your full credit report and the specific scoring model.
This simulator is intentionally conservative and does not attempt to replicate proprietary formulas.</t>
        </is>
      </c>
      <c r="B14" s="6" t="n"/>
      <c r="C14" s="6" t="n"/>
      <c r="D14" s="6" t="n"/>
      <c r="E14" s="6" t="n"/>
      <c r="F14" s="6" t="n"/>
      <c r="G14" s="6" t="n"/>
      <c r="H14" s="6" t="n"/>
    </row>
    <row r="15">
      <c r="A15" s="6" t="n"/>
      <c r="B15" s="6" t="n"/>
      <c r="C15" s="6" t="n"/>
      <c r="D15" s="6" t="n"/>
      <c r="E15" s="6" t="n"/>
      <c r="F15" s="6" t="n"/>
      <c r="G15" s="6" t="n"/>
      <c r="H15" s="6" t="n"/>
    </row>
    <row r="16">
      <c r="A16" s="6" t="n"/>
      <c r="B16" s="6" t="n"/>
      <c r="C16" s="6" t="n"/>
      <c r="D16" s="6" t="n"/>
      <c r="E16" s="6" t="n"/>
      <c r="F16" s="6" t="n"/>
      <c r="G16" s="6" t="n"/>
      <c r="H16" s="6" t="n"/>
    </row>
  </sheetData>
  <mergeCells count="7">
    <mergeCell ref="A4:D11"/>
    <mergeCell ref="E4:H11"/>
    <mergeCell ref="E3:H3"/>
    <mergeCell ref="A3:D3"/>
    <mergeCell ref="A14:H16"/>
    <mergeCell ref="A13:H13"/>
    <mergeCell ref="A1:H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L88"/>
  <sheetViews>
    <sheetView showGridLines="0" workbookViewId="0">
      <pane ySplit="3" topLeftCell="A4" activePane="bottomLeft" state="frozen"/>
      <selection pane="bottomLeft" activeCell="A1" sqref="A1"/>
    </sheetView>
  </sheetViews>
  <sheetFormatPr baseColWidth="8" defaultRowHeight="15"/>
  <cols>
    <col width="10" customWidth="1" min="1" max="1"/>
    <col width="14" customWidth="1" min="2" max="2"/>
    <col width="14" customWidth="1" min="3" max="3"/>
    <col width="14" customWidth="1" min="4" max="4"/>
    <col width="14" customWidth="1" min="5" max="5"/>
    <col width="12" customWidth="1" min="6" max="6"/>
    <col width="12" customWidth="1" min="7" max="7"/>
    <col width="10" customWidth="1" min="8" max="8"/>
    <col width="34" customWidth="1" min="9" max="9"/>
    <col width="2" customWidth="1" min="10" max="10"/>
    <col width="16" customWidth="1" min="11" max="11"/>
    <col width="16" customWidth="1" min="12" max="12"/>
  </cols>
  <sheetData>
    <row r="1">
      <c r="A1" s="1" t="inlineStr">
        <is>
          <t>Simulator Dashboard</t>
        </is>
      </c>
    </row>
    <row r="2">
      <c r="K2" s="8" t="inlineStr">
        <is>
          <t>CalibrationOffset</t>
        </is>
      </c>
      <c r="L2" s="8">
        <f>Simulator!B4 - B27</f>
        <v/>
      </c>
    </row>
    <row r="3">
      <c r="A3" s="9" t="inlineStr">
        <is>
          <t>Profile inputs (edit BLUE)</t>
        </is>
      </c>
      <c r="F3" s="9" t="inlineStr">
        <is>
          <t>Baseline factors (auto)</t>
        </is>
      </c>
    </row>
    <row r="4">
      <c r="A4" s="10" t="inlineStr">
        <is>
          <t>Starting score (300–850)</t>
        </is>
      </c>
      <c r="B4" s="11" t="n">
        <v>680</v>
      </c>
      <c r="C4" s="12" t="inlineStr">
        <is>
          <t>Educational starting point</t>
        </is>
      </c>
      <c r="D4" s="3" t="n"/>
      <c r="F4" s="13" t="inlineStr">
        <is>
          <t>Utilization</t>
        </is>
      </c>
      <c r="G4" s="14">
        <f>IF(B5=0,0,B6/B5)</f>
        <v/>
      </c>
      <c r="H4" s="3" t="n"/>
    </row>
    <row r="5">
      <c r="A5" s="10" t="inlineStr">
        <is>
          <t>Total credit limit ($)</t>
        </is>
      </c>
      <c r="B5" s="15" t="n">
        <v>10000</v>
      </c>
      <c r="C5" s="12" t="inlineStr">
        <is>
          <t>Across revolving accounts</t>
        </is>
      </c>
      <c r="D5" s="3" t="n"/>
      <c r="F5" s="13" t="inlineStr">
        <is>
          <t>Utilization score (0–100)</t>
        </is>
      </c>
      <c r="G5" s="16">
        <f>LET(u,IF(B5=0,0,B6/B5),IFS(u&lt;=0.01,100,u&lt;=0.09,95,u&lt;=0.29,85,u&lt;=0.49,70,u&lt;=0.74,55,u&lt;=0.89,40,TRUE,25))</f>
        <v/>
      </c>
      <c r="H5" s="3" t="n"/>
    </row>
    <row r="6">
      <c r="A6" s="10" t="inlineStr">
        <is>
          <t>Current balance ($)</t>
        </is>
      </c>
      <c r="B6" s="15" t="n">
        <v>2500</v>
      </c>
      <c r="C6" s="12" t="inlineStr">
        <is>
          <t>Revolving balance (cards)</t>
        </is>
      </c>
      <c r="D6" s="3" t="n"/>
      <c r="F6" s="13" t="inlineStr">
        <is>
          <t>Payment history score (0–100)</t>
        </is>
      </c>
      <c r="G6" s="16">
        <f>100</f>
        <v/>
      </c>
      <c r="H6" s="3" t="n"/>
    </row>
    <row r="7">
      <c r="A7" s="10" t="inlineStr">
        <is>
          <t>Avg account age (years)</t>
        </is>
      </c>
      <c r="B7" s="17" t="n">
        <v>4</v>
      </c>
      <c r="C7" s="12" t="inlineStr">
        <is>
          <t>Average age of open accounts</t>
        </is>
      </c>
      <c r="D7" s="3" t="n"/>
      <c r="F7" s="13" t="inlineStr">
        <is>
          <t>Age score (0–100)</t>
        </is>
      </c>
      <c r="G7" s="16">
        <f>IFS(B7&gt;=10,95,B7&gt;=7,88,B7&gt;=4,78,B7&gt;=2,68,B7&gt;=1,58,TRUE,45)</f>
        <v/>
      </c>
      <c r="H7" s="3" t="n"/>
    </row>
    <row r="8">
      <c r="A8" s="10" t="inlineStr">
        <is>
          <t># of hard inquiries (last 12 mo)</t>
        </is>
      </c>
      <c r="B8" s="11" t="n">
        <v>1</v>
      </c>
      <c r="C8" s="12" t="inlineStr">
        <is>
          <t>Hard pulls</t>
        </is>
      </c>
      <c r="D8" s="3" t="n"/>
      <c r="F8" s="13" t="inlineStr">
        <is>
          <t>Inquiries score (0–100)</t>
        </is>
      </c>
      <c r="G8" s="16">
        <f>MAX(60, 100- B8*6)</f>
        <v/>
      </c>
      <c r="H8" s="3" t="n"/>
    </row>
    <row r="9">
      <c r="A9" s="10" t="inlineStr">
        <is>
          <t># of open accounts</t>
        </is>
      </c>
      <c r="B9" s="11" t="n">
        <v>5</v>
      </c>
      <c r="C9" s="12" t="inlineStr">
        <is>
          <t>Cards + loans open</t>
        </is>
      </c>
      <c r="D9" s="3" t="n"/>
      <c r="F9" s="13" t="inlineStr">
        <is>
          <t>Mix score (0–100)</t>
        </is>
      </c>
      <c r="G9" s="16">
        <f>IF(B11="Y",85,70)</f>
        <v/>
      </c>
      <c r="H9" s="3" t="n"/>
    </row>
    <row r="10">
      <c r="A10" s="10" t="inlineStr">
        <is>
          <t>Has installment loan? (Y/N)</t>
        </is>
      </c>
      <c r="B10" s="11" t="inlineStr">
        <is>
          <t>Y</t>
        </is>
      </c>
      <c r="C10" s="12" t="inlineStr">
        <is>
          <t>Auto/student/mortgage etc.</t>
        </is>
      </c>
      <c r="D10" s="3" t="n"/>
    </row>
    <row r="11">
      <c r="A11" s="10" t="inlineStr">
        <is>
          <t>Months to simulate</t>
        </is>
      </c>
      <c r="B11" s="18" t="n">
        <v>24</v>
      </c>
      <c r="C11" s="12" t="inlineStr">
        <is>
          <t>1–60 recommended</t>
        </is>
      </c>
      <c r="D11" s="3" t="n"/>
    </row>
    <row r="12"/>
    <row r="14">
      <c r="A14" s="19" t="inlineStr">
        <is>
          <t>Estimated score (auto)</t>
        </is>
      </c>
      <c r="F14" s="20" t="inlineStr">
        <is>
          <t>Projected score after N months</t>
        </is>
      </c>
      <c r="G14" s="21">
        <f>INDEX(B27:B86, Simulator!B12)</f>
        <v/>
      </c>
      <c r="H14" s="22" t="n"/>
    </row>
    <row r="15">
      <c r="A15" s="20" t="inlineStr">
        <is>
          <t>Estimated score this month</t>
        </is>
      </c>
      <c r="B15" s="23">
        <f>B27</f>
        <v/>
      </c>
      <c r="C15" s="12" t="inlineStr">
        <is>
          <t>This is a modeled estimate based on inputs + actions.</t>
        </is>
      </c>
      <c r="D15" s="3" t="n"/>
      <c r="F15" s="20" t="inlineStr">
        <is>
          <t>Change vs start</t>
        </is>
      </c>
      <c r="G15" s="24">
        <f>G14 - Simulator!B4</f>
        <v/>
      </c>
      <c r="H15" s="22" t="n"/>
    </row>
    <row r="16">
      <c r="A16" s="20" t="inlineStr">
        <is>
          <t>Score band</t>
        </is>
      </c>
      <c r="B16" s="24">
        <f>IFS(B15&gt;=800,"Excellent",B15&gt;=740,"Very good",B15&gt;=670,"Good",B15&gt;=580,"Fair",TRUE,"Poor")</f>
        <v/>
      </c>
    </row>
    <row r="18">
      <c r="A18" s="25" t="inlineStr">
        <is>
          <t>How actions change the model</t>
        </is>
      </c>
      <c r="B18" s="6" t="n"/>
      <c r="C18" s="6" t="n"/>
      <c r="D18" s="6" t="n"/>
      <c r="E18" s="6" t="n"/>
      <c r="F18" s="6" t="n"/>
      <c r="G18" s="6" t="n"/>
      <c r="H18" s="6" t="n"/>
    </row>
    <row r="19">
      <c r="A19" s="26" t="inlineStr">
        <is>
          <t>The Actions tab lets you toggle behaviors by month. The simulator applies conservative effects:
• Late payment: big negative; gradually recovers over time
• Lower utilization (pay down): moderate positive
• New account: small dip, then slowly helps as it ages
• Hard inquiry: small dip that fades
Real scoring models are proprietary; treat this as a learning sandbox.</t>
        </is>
      </c>
      <c r="B19" s="6" t="n"/>
      <c r="C19" s="6" t="n"/>
      <c r="D19" s="6" t="n"/>
      <c r="E19" s="6" t="n"/>
      <c r="F19" s="6" t="n"/>
      <c r="G19" s="6" t="n"/>
      <c r="H19" s="6" t="n"/>
    </row>
    <row r="20">
      <c r="A20" s="6" t="n"/>
      <c r="B20" s="6" t="n"/>
      <c r="C20" s="6" t="n"/>
      <c r="D20" s="6" t="n"/>
      <c r="E20" s="6" t="n"/>
      <c r="F20" s="6" t="n"/>
      <c r="G20" s="6" t="n"/>
      <c r="H20" s="6" t="n"/>
    </row>
    <row r="21">
      <c r="A21" s="6" t="n"/>
      <c r="B21" s="6" t="n"/>
      <c r="C21" s="6" t="n"/>
      <c r="D21" s="6" t="n"/>
      <c r="E21" s="6" t="n"/>
      <c r="F21" s="6" t="n"/>
      <c r="G21" s="6" t="n"/>
      <c r="H21" s="6" t="n"/>
    </row>
    <row r="22">
      <c r="A22" s="6" t="n"/>
      <c r="B22" s="6" t="n"/>
      <c r="C22" s="6" t="n"/>
      <c r="D22" s="6" t="n"/>
      <c r="E22" s="6" t="n"/>
      <c r="F22" s="6" t="n"/>
      <c r="G22" s="6" t="n"/>
      <c r="H22" s="6" t="n"/>
    </row>
    <row r="23">
      <c r="A23" s="6" t="n"/>
      <c r="B23" s="6" t="n"/>
      <c r="C23" s="6" t="n"/>
      <c r="D23" s="6" t="n"/>
      <c r="E23" s="6" t="n"/>
      <c r="F23" s="6" t="n"/>
      <c r="G23" s="6" t="n"/>
      <c r="H23" s="6" t="n"/>
    </row>
    <row r="25">
      <c r="A25" s="19" t="inlineStr">
        <is>
          <t>Month-by-month simulation (auto)</t>
        </is>
      </c>
    </row>
    <row r="26">
      <c r="A26" s="27" t="inlineStr">
        <is>
          <t>Month</t>
        </is>
      </c>
      <c r="B26" s="27" t="inlineStr">
        <is>
          <t>Modeled Score</t>
        </is>
      </c>
      <c r="C26" s="27" t="inlineStr">
        <is>
          <t>Utilization %</t>
        </is>
      </c>
      <c r="D26" s="27" t="inlineStr">
        <is>
          <t>Payment score</t>
        </is>
      </c>
      <c r="E26" s="27" t="inlineStr">
        <is>
          <t>Age score</t>
        </is>
      </c>
      <c r="F26" s="27" t="inlineStr">
        <is>
          <t>Inquiry score</t>
        </is>
      </c>
      <c r="G26" s="27" t="inlineStr">
        <is>
          <t>Mix score</t>
        </is>
      </c>
      <c r="H26" s="27" t="inlineStr">
        <is>
          <t>Notes</t>
        </is>
      </c>
    </row>
    <row r="27">
      <c r="A27" s="28" t="n">
        <v>1</v>
      </c>
      <c r="B27" s="29">
        <f>MAX(300,MIN(850,ROUND(300 + 0.35*E27*5.5 + 0.30*D27*5.5 + 0.15*F27*3.5 + 0.10*G27*2.5 + 0.10*H27*2.0,0 + $L$2)))</f>
        <v/>
      </c>
      <c r="C27" s="30">
        <f>LET(base,G4,pd,IF(Actions!D4="Y",-0.05,0),inc,IF(Actions!E4="Y",0.07,0),cl,IF(Actions!H4="Y",0.03,0),op,IF(Actions!F4="Y",-0.02,0),u,MAX(0,MIN(1, base+pd+inc+cl+op)),ov,Actions!J4,IF(ov="",u,MAX(0,MIN(1,ov))))</f>
        <v/>
      </c>
      <c r="D27" s="29">
        <f>LET(u,C27,IFS(u&lt;=0.01,100,u&lt;=0.09,95,u&lt;=0.29,85,u&lt;=0.49,70,u&lt;=0.74,55,u&lt;=0.89,40,TRUE,25))</f>
        <v/>
      </c>
      <c r="E27" s="29">
        <f>LET(prev,G6,late,IF(Actions!C4="Y",35,0),ontime,IF(Actions!B4="Y",1,0),rec,IF(prev&lt;100,1,0),val,MAX(0,MIN(100, prev - late + rec*ontime)),val)</f>
        <v/>
      </c>
      <c r="F27" s="29">
        <f>LET(age,Simulator!B7 + (A27-1)/12,IFS(age&gt;=10,95,age&gt;=7,88,age&gt;=4,78,age&gt;=2,68,age&gt;=1,58,TRUE,45))</f>
        <v/>
      </c>
      <c r="G27" s="29">
        <f>LET(prev,G8,new,IF(Actions!G4="Y",6,0),rec,IF(prev&lt;100,1,0),val,MAX(60,MIN(100, prev - new + rec)),val)</f>
        <v/>
      </c>
      <c r="H27" s="29">
        <f>LET(base,IF(Simulator!B11="Y",85,70),op,IF(Actions!F4="Y",2,0),cl,IF(Actions!H4="Y",-2,0),MAX(60,MIN(90, base + op + cl)))</f>
        <v/>
      </c>
      <c r="I27" s="31">
        <f>TEXTJOIN("; ",TRUE,IF(Actions!C4="Y","Late payment","") ,IF(Actions!D4="Y","Paid down balance","") ,IF(Actions!E4="Y","Balance increased","") ,IF(Actions!F4="Y","Opened new account","") ,IF(Actions!G4="Y","Hard inquiry","") ,IF(Actions!H4="Y","Closed account",""))</f>
        <v/>
      </c>
    </row>
    <row r="28">
      <c r="A28" s="28" t="n">
        <v>2</v>
      </c>
      <c r="B28" s="29">
        <f>MAX(300,MIN(850,ROUND(300 + 0.35*E28*5.5 + 0.30*D28*5.5 + 0.15*F28*3.5 + 0.10*G28*2.5 + 0.10*H28*2.0,0 + $L$2)))</f>
        <v/>
      </c>
      <c r="C28" s="30">
        <f>LET(base,C27,pd,IF(Actions!D5="Y",-0.05,0),inc,IF(Actions!E5="Y",0.07,0),cl,IF(Actions!H5="Y",0.03,0),op,IF(Actions!F5="Y",-0.02,0),u,MAX(0,MIN(1, base+pd+inc+cl+op)),ov,Actions!J5,IF(ov="",u,MAX(0,MIN(1,ov))))</f>
        <v/>
      </c>
      <c r="D28" s="29">
        <f>LET(u,C28,IFS(u&lt;=0.01,100,u&lt;=0.09,95,u&lt;=0.29,85,u&lt;=0.49,70,u&lt;=0.74,55,u&lt;=0.89,40,TRUE,25))</f>
        <v/>
      </c>
      <c r="E28" s="29">
        <f>LET(prev,E27,late,IF(Actions!C5="Y",35,0),ontime,IF(Actions!B5="Y",1,0),rec,IF(prev&lt;100,1,0),val,MAX(0,MIN(100, prev - late + rec*ontime)),val)</f>
        <v/>
      </c>
      <c r="F28" s="29">
        <f>LET(age,Simulator!B7 + (A28-1)/12,IFS(age&gt;=10,95,age&gt;=7,88,age&gt;=4,78,age&gt;=2,68,age&gt;=1,58,TRUE,45))</f>
        <v/>
      </c>
      <c r="G28" s="29">
        <f>LET(prev,G27,new,IF(Actions!G5="Y",6,0),rec,IF(prev&lt;100,1,0),val,MAX(60,MIN(100, prev - new + rec)),val)</f>
        <v/>
      </c>
      <c r="H28" s="29">
        <f>LET(base,IF(Simulator!B11="Y",85,70),op,IF(Actions!F5="Y",2,0),cl,IF(Actions!H5="Y",-2,0),MAX(60,MIN(90, base + op + cl)))</f>
        <v/>
      </c>
      <c r="I28" s="31">
        <f>TEXTJOIN("; ",TRUE,IF(Actions!C5="Y","Late payment","") ,IF(Actions!D5="Y","Paid down balance","") ,IF(Actions!E5="Y","Balance increased","") ,IF(Actions!F5="Y","Opened new account","") ,IF(Actions!G5="Y","Hard inquiry","") ,IF(Actions!H5="Y","Closed account",""))</f>
        <v/>
      </c>
    </row>
    <row r="29">
      <c r="A29" s="28" t="n">
        <v>3</v>
      </c>
      <c r="B29" s="29">
        <f>MAX(300,MIN(850,ROUND(300 + 0.35*E29*5.5 + 0.30*D29*5.5 + 0.15*F29*3.5 + 0.10*G29*2.5 + 0.10*H29*2.0,0 + $L$2)))</f>
        <v/>
      </c>
      <c r="C29" s="30">
        <f>LET(base,C28,pd,IF(Actions!D6="Y",-0.05,0),inc,IF(Actions!E6="Y",0.07,0),cl,IF(Actions!H6="Y",0.03,0),op,IF(Actions!F6="Y",-0.02,0),u,MAX(0,MIN(1, base+pd+inc+cl+op)),ov,Actions!J6,IF(ov="",u,MAX(0,MIN(1,ov))))</f>
        <v/>
      </c>
      <c r="D29" s="29">
        <f>LET(u,C29,IFS(u&lt;=0.01,100,u&lt;=0.09,95,u&lt;=0.29,85,u&lt;=0.49,70,u&lt;=0.74,55,u&lt;=0.89,40,TRUE,25))</f>
        <v/>
      </c>
      <c r="E29" s="29">
        <f>LET(prev,E28,late,IF(Actions!C6="Y",35,0),ontime,IF(Actions!B6="Y",1,0),rec,IF(prev&lt;100,1,0),val,MAX(0,MIN(100, prev - late + rec*ontime)),val)</f>
        <v/>
      </c>
      <c r="F29" s="29">
        <f>LET(age,Simulator!B7 + (A29-1)/12,IFS(age&gt;=10,95,age&gt;=7,88,age&gt;=4,78,age&gt;=2,68,age&gt;=1,58,TRUE,45))</f>
        <v/>
      </c>
      <c r="G29" s="29">
        <f>LET(prev,G28,new,IF(Actions!G6="Y",6,0),rec,IF(prev&lt;100,1,0),val,MAX(60,MIN(100, prev - new + rec)),val)</f>
        <v/>
      </c>
      <c r="H29" s="29">
        <f>LET(base,IF(Simulator!B11="Y",85,70),op,IF(Actions!F6="Y",2,0),cl,IF(Actions!H6="Y",-2,0),MAX(60,MIN(90, base + op + cl)))</f>
        <v/>
      </c>
      <c r="I29" s="31">
        <f>TEXTJOIN("; ",TRUE,IF(Actions!C6="Y","Late payment","") ,IF(Actions!D6="Y","Paid down balance","") ,IF(Actions!E6="Y","Balance increased","") ,IF(Actions!F6="Y","Opened new account","") ,IF(Actions!G6="Y","Hard inquiry","") ,IF(Actions!H6="Y","Closed account",""))</f>
        <v/>
      </c>
    </row>
    <row r="30">
      <c r="A30" s="28" t="n">
        <v>4</v>
      </c>
      <c r="B30" s="29">
        <f>MAX(300,MIN(850,ROUND(300 + 0.35*E30*5.5 + 0.30*D30*5.5 + 0.15*F30*3.5 + 0.10*G30*2.5 + 0.10*H30*2.0,0 + $L$2)))</f>
        <v/>
      </c>
      <c r="C30" s="30">
        <f>LET(base,C29,pd,IF(Actions!D7="Y",-0.05,0),inc,IF(Actions!E7="Y",0.07,0),cl,IF(Actions!H7="Y",0.03,0),op,IF(Actions!F7="Y",-0.02,0),u,MAX(0,MIN(1, base+pd+inc+cl+op)),ov,Actions!J7,IF(ov="",u,MAX(0,MIN(1,ov))))</f>
        <v/>
      </c>
      <c r="D30" s="29">
        <f>LET(u,C30,IFS(u&lt;=0.01,100,u&lt;=0.09,95,u&lt;=0.29,85,u&lt;=0.49,70,u&lt;=0.74,55,u&lt;=0.89,40,TRUE,25))</f>
        <v/>
      </c>
      <c r="E30" s="29">
        <f>LET(prev,E29,late,IF(Actions!C7="Y",35,0),ontime,IF(Actions!B7="Y",1,0),rec,IF(prev&lt;100,1,0),val,MAX(0,MIN(100, prev - late + rec*ontime)),val)</f>
        <v/>
      </c>
      <c r="F30" s="29">
        <f>LET(age,Simulator!B7 + (A30-1)/12,IFS(age&gt;=10,95,age&gt;=7,88,age&gt;=4,78,age&gt;=2,68,age&gt;=1,58,TRUE,45))</f>
        <v/>
      </c>
      <c r="G30" s="29">
        <f>LET(prev,G29,new,IF(Actions!G7="Y",6,0),rec,IF(prev&lt;100,1,0),val,MAX(60,MIN(100, prev - new + rec)),val)</f>
        <v/>
      </c>
      <c r="H30" s="29">
        <f>LET(base,IF(Simulator!B11="Y",85,70),op,IF(Actions!F7="Y",2,0),cl,IF(Actions!H7="Y",-2,0),MAX(60,MIN(90, base + op + cl)))</f>
        <v/>
      </c>
      <c r="I30" s="31">
        <f>TEXTJOIN("; ",TRUE,IF(Actions!C7="Y","Late payment","") ,IF(Actions!D7="Y","Paid down balance","") ,IF(Actions!E7="Y","Balance increased","") ,IF(Actions!F7="Y","Opened new account","") ,IF(Actions!G7="Y","Hard inquiry","") ,IF(Actions!H7="Y","Closed account",""))</f>
        <v/>
      </c>
    </row>
    <row r="31">
      <c r="A31" s="28" t="n">
        <v>5</v>
      </c>
      <c r="B31" s="29">
        <f>MAX(300,MIN(850,ROUND(300 + 0.35*E31*5.5 + 0.30*D31*5.5 + 0.15*F31*3.5 + 0.10*G31*2.5 + 0.10*H31*2.0,0 + $L$2)))</f>
        <v/>
      </c>
      <c r="C31" s="30">
        <f>LET(base,C30,pd,IF(Actions!D8="Y",-0.05,0),inc,IF(Actions!E8="Y",0.07,0),cl,IF(Actions!H8="Y",0.03,0),op,IF(Actions!F8="Y",-0.02,0),u,MAX(0,MIN(1, base+pd+inc+cl+op)),ov,Actions!J8,IF(ov="",u,MAX(0,MIN(1,ov))))</f>
        <v/>
      </c>
      <c r="D31" s="29">
        <f>LET(u,C31,IFS(u&lt;=0.01,100,u&lt;=0.09,95,u&lt;=0.29,85,u&lt;=0.49,70,u&lt;=0.74,55,u&lt;=0.89,40,TRUE,25))</f>
        <v/>
      </c>
      <c r="E31" s="29">
        <f>LET(prev,E30,late,IF(Actions!C8="Y",35,0),ontime,IF(Actions!B8="Y",1,0),rec,IF(prev&lt;100,1,0),val,MAX(0,MIN(100, prev - late + rec*ontime)),val)</f>
        <v/>
      </c>
      <c r="F31" s="29">
        <f>LET(age,Simulator!B7 + (A31-1)/12,IFS(age&gt;=10,95,age&gt;=7,88,age&gt;=4,78,age&gt;=2,68,age&gt;=1,58,TRUE,45))</f>
        <v/>
      </c>
      <c r="G31" s="29">
        <f>LET(prev,G30,new,IF(Actions!G8="Y",6,0),rec,IF(prev&lt;100,1,0),val,MAX(60,MIN(100, prev - new + rec)),val)</f>
        <v/>
      </c>
      <c r="H31" s="29">
        <f>LET(base,IF(Simulator!B11="Y",85,70),op,IF(Actions!F8="Y",2,0),cl,IF(Actions!H8="Y",-2,0),MAX(60,MIN(90, base + op + cl)))</f>
        <v/>
      </c>
      <c r="I31" s="31">
        <f>TEXTJOIN("; ",TRUE,IF(Actions!C8="Y","Late payment","") ,IF(Actions!D8="Y","Paid down balance","") ,IF(Actions!E8="Y","Balance increased","") ,IF(Actions!F8="Y","Opened new account","") ,IF(Actions!G8="Y","Hard inquiry","") ,IF(Actions!H8="Y","Closed account",""))</f>
        <v/>
      </c>
    </row>
    <row r="32">
      <c r="A32" s="28" t="n">
        <v>6</v>
      </c>
      <c r="B32" s="29">
        <f>MAX(300,MIN(850,ROUND(300 + 0.35*E32*5.5 + 0.30*D32*5.5 + 0.15*F32*3.5 + 0.10*G32*2.5 + 0.10*H32*2.0,0 + $L$2)))</f>
        <v/>
      </c>
      <c r="C32" s="30">
        <f>LET(base,C31,pd,IF(Actions!D9="Y",-0.05,0),inc,IF(Actions!E9="Y",0.07,0),cl,IF(Actions!H9="Y",0.03,0),op,IF(Actions!F9="Y",-0.02,0),u,MAX(0,MIN(1, base+pd+inc+cl+op)),ov,Actions!J9,IF(ov="",u,MAX(0,MIN(1,ov))))</f>
        <v/>
      </c>
      <c r="D32" s="29">
        <f>LET(u,C32,IFS(u&lt;=0.01,100,u&lt;=0.09,95,u&lt;=0.29,85,u&lt;=0.49,70,u&lt;=0.74,55,u&lt;=0.89,40,TRUE,25))</f>
        <v/>
      </c>
      <c r="E32" s="29">
        <f>LET(prev,E31,late,IF(Actions!C9="Y",35,0),ontime,IF(Actions!B9="Y",1,0),rec,IF(prev&lt;100,1,0),val,MAX(0,MIN(100, prev - late + rec*ontime)),val)</f>
        <v/>
      </c>
      <c r="F32" s="29">
        <f>LET(age,Simulator!B7 + (A32-1)/12,IFS(age&gt;=10,95,age&gt;=7,88,age&gt;=4,78,age&gt;=2,68,age&gt;=1,58,TRUE,45))</f>
        <v/>
      </c>
      <c r="G32" s="29">
        <f>LET(prev,G31,new,IF(Actions!G9="Y",6,0),rec,IF(prev&lt;100,1,0),val,MAX(60,MIN(100, prev - new + rec)),val)</f>
        <v/>
      </c>
      <c r="H32" s="29">
        <f>LET(base,IF(Simulator!B11="Y",85,70),op,IF(Actions!F9="Y",2,0),cl,IF(Actions!H9="Y",-2,0),MAX(60,MIN(90, base + op + cl)))</f>
        <v/>
      </c>
      <c r="I32" s="31">
        <f>TEXTJOIN("; ",TRUE,IF(Actions!C9="Y","Late payment","") ,IF(Actions!D9="Y","Paid down balance","") ,IF(Actions!E9="Y","Balance increased","") ,IF(Actions!F9="Y","Opened new account","") ,IF(Actions!G9="Y","Hard inquiry","") ,IF(Actions!H9="Y","Closed account",""))</f>
        <v/>
      </c>
    </row>
    <row r="33">
      <c r="A33" s="28" t="n">
        <v>7</v>
      </c>
      <c r="B33" s="29">
        <f>MAX(300,MIN(850,ROUND(300 + 0.35*E33*5.5 + 0.30*D33*5.5 + 0.15*F33*3.5 + 0.10*G33*2.5 + 0.10*H33*2.0,0 + $L$2)))</f>
        <v/>
      </c>
      <c r="C33" s="30">
        <f>LET(base,C32,pd,IF(Actions!D10="Y",-0.05,0),inc,IF(Actions!E10="Y",0.07,0),cl,IF(Actions!H10="Y",0.03,0),op,IF(Actions!F10="Y",-0.02,0),u,MAX(0,MIN(1, base+pd+inc+cl+op)),ov,Actions!J10,IF(ov="",u,MAX(0,MIN(1,ov))))</f>
        <v/>
      </c>
      <c r="D33" s="29">
        <f>LET(u,C33,IFS(u&lt;=0.01,100,u&lt;=0.09,95,u&lt;=0.29,85,u&lt;=0.49,70,u&lt;=0.74,55,u&lt;=0.89,40,TRUE,25))</f>
        <v/>
      </c>
      <c r="E33" s="29">
        <f>LET(prev,E32,late,IF(Actions!C10="Y",35,0),ontime,IF(Actions!B10="Y",1,0),rec,IF(prev&lt;100,1,0),val,MAX(0,MIN(100, prev - late + rec*ontime)),val)</f>
        <v/>
      </c>
      <c r="F33" s="29">
        <f>LET(age,Simulator!B7 + (A33-1)/12,IFS(age&gt;=10,95,age&gt;=7,88,age&gt;=4,78,age&gt;=2,68,age&gt;=1,58,TRUE,45))</f>
        <v/>
      </c>
      <c r="G33" s="29">
        <f>LET(prev,G32,new,IF(Actions!G10="Y",6,0),rec,IF(prev&lt;100,1,0),val,MAX(60,MIN(100, prev - new + rec)),val)</f>
        <v/>
      </c>
      <c r="H33" s="29">
        <f>LET(base,IF(Simulator!B11="Y",85,70),op,IF(Actions!F10="Y",2,0),cl,IF(Actions!H10="Y",-2,0),MAX(60,MIN(90, base + op + cl)))</f>
        <v/>
      </c>
      <c r="I33" s="31">
        <f>TEXTJOIN("; ",TRUE,IF(Actions!C10="Y","Late payment","") ,IF(Actions!D10="Y","Paid down balance","") ,IF(Actions!E10="Y","Balance increased","") ,IF(Actions!F10="Y","Opened new account","") ,IF(Actions!G10="Y","Hard inquiry","") ,IF(Actions!H10="Y","Closed account",""))</f>
        <v/>
      </c>
    </row>
    <row r="34">
      <c r="A34" s="28" t="n">
        <v>8</v>
      </c>
      <c r="B34" s="29">
        <f>MAX(300,MIN(850,ROUND(300 + 0.35*E34*5.5 + 0.30*D34*5.5 + 0.15*F34*3.5 + 0.10*G34*2.5 + 0.10*H34*2.0,0 + $L$2)))</f>
        <v/>
      </c>
      <c r="C34" s="30">
        <f>LET(base,C33,pd,IF(Actions!D11="Y",-0.05,0),inc,IF(Actions!E11="Y",0.07,0),cl,IF(Actions!H11="Y",0.03,0),op,IF(Actions!F11="Y",-0.02,0),u,MAX(0,MIN(1, base+pd+inc+cl+op)),ov,Actions!J11,IF(ov="",u,MAX(0,MIN(1,ov))))</f>
        <v/>
      </c>
      <c r="D34" s="29">
        <f>LET(u,C34,IFS(u&lt;=0.01,100,u&lt;=0.09,95,u&lt;=0.29,85,u&lt;=0.49,70,u&lt;=0.74,55,u&lt;=0.89,40,TRUE,25))</f>
        <v/>
      </c>
      <c r="E34" s="29">
        <f>LET(prev,E33,late,IF(Actions!C11="Y",35,0),ontime,IF(Actions!B11="Y",1,0),rec,IF(prev&lt;100,1,0),val,MAX(0,MIN(100, prev - late + rec*ontime)),val)</f>
        <v/>
      </c>
      <c r="F34" s="29">
        <f>LET(age,Simulator!B7 + (A34-1)/12,IFS(age&gt;=10,95,age&gt;=7,88,age&gt;=4,78,age&gt;=2,68,age&gt;=1,58,TRUE,45))</f>
        <v/>
      </c>
      <c r="G34" s="29">
        <f>LET(prev,G33,new,IF(Actions!G11="Y",6,0),rec,IF(prev&lt;100,1,0),val,MAX(60,MIN(100, prev - new + rec)),val)</f>
        <v/>
      </c>
      <c r="H34" s="29">
        <f>LET(base,IF(Simulator!B11="Y",85,70),op,IF(Actions!F11="Y",2,0),cl,IF(Actions!H11="Y",-2,0),MAX(60,MIN(90, base + op + cl)))</f>
        <v/>
      </c>
      <c r="I34" s="31">
        <f>TEXTJOIN("; ",TRUE,IF(Actions!C11="Y","Late payment","") ,IF(Actions!D11="Y","Paid down balance","") ,IF(Actions!E11="Y","Balance increased","") ,IF(Actions!F11="Y","Opened new account","") ,IF(Actions!G11="Y","Hard inquiry","") ,IF(Actions!H11="Y","Closed account",""))</f>
        <v/>
      </c>
    </row>
    <row r="35">
      <c r="A35" s="28" t="n">
        <v>9</v>
      </c>
      <c r="B35" s="29">
        <f>MAX(300,MIN(850,ROUND(300 + 0.35*E35*5.5 + 0.30*D35*5.5 + 0.15*F35*3.5 + 0.10*G35*2.5 + 0.10*H35*2.0,0 + $L$2)))</f>
        <v/>
      </c>
      <c r="C35" s="30">
        <f>LET(base,C34,pd,IF(Actions!D12="Y",-0.05,0),inc,IF(Actions!E12="Y",0.07,0),cl,IF(Actions!H12="Y",0.03,0),op,IF(Actions!F12="Y",-0.02,0),u,MAX(0,MIN(1, base+pd+inc+cl+op)),ov,Actions!J12,IF(ov="",u,MAX(0,MIN(1,ov))))</f>
        <v/>
      </c>
      <c r="D35" s="29">
        <f>LET(u,C35,IFS(u&lt;=0.01,100,u&lt;=0.09,95,u&lt;=0.29,85,u&lt;=0.49,70,u&lt;=0.74,55,u&lt;=0.89,40,TRUE,25))</f>
        <v/>
      </c>
      <c r="E35" s="29">
        <f>LET(prev,E34,late,IF(Actions!C12="Y",35,0),ontime,IF(Actions!B12="Y",1,0),rec,IF(prev&lt;100,1,0),val,MAX(0,MIN(100, prev - late + rec*ontime)),val)</f>
        <v/>
      </c>
      <c r="F35" s="29">
        <f>LET(age,Simulator!B7 + (A35-1)/12,IFS(age&gt;=10,95,age&gt;=7,88,age&gt;=4,78,age&gt;=2,68,age&gt;=1,58,TRUE,45))</f>
        <v/>
      </c>
      <c r="G35" s="29">
        <f>LET(prev,G34,new,IF(Actions!G12="Y",6,0),rec,IF(prev&lt;100,1,0),val,MAX(60,MIN(100, prev - new + rec)),val)</f>
        <v/>
      </c>
      <c r="H35" s="29">
        <f>LET(base,IF(Simulator!B11="Y",85,70),op,IF(Actions!F12="Y",2,0),cl,IF(Actions!H12="Y",-2,0),MAX(60,MIN(90, base + op + cl)))</f>
        <v/>
      </c>
      <c r="I35" s="31">
        <f>TEXTJOIN("; ",TRUE,IF(Actions!C12="Y","Late payment","") ,IF(Actions!D12="Y","Paid down balance","") ,IF(Actions!E12="Y","Balance increased","") ,IF(Actions!F12="Y","Opened new account","") ,IF(Actions!G12="Y","Hard inquiry","") ,IF(Actions!H12="Y","Closed account",""))</f>
        <v/>
      </c>
    </row>
    <row r="36">
      <c r="A36" s="28" t="n">
        <v>10</v>
      </c>
      <c r="B36" s="29">
        <f>MAX(300,MIN(850,ROUND(300 + 0.35*E36*5.5 + 0.30*D36*5.5 + 0.15*F36*3.5 + 0.10*G36*2.5 + 0.10*H36*2.0,0 + $L$2)))</f>
        <v/>
      </c>
      <c r="C36" s="30">
        <f>LET(base,C35,pd,IF(Actions!D13="Y",-0.05,0),inc,IF(Actions!E13="Y",0.07,0),cl,IF(Actions!H13="Y",0.03,0),op,IF(Actions!F13="Y",-0.02,0),u,MAX(0,MIN(1, base+pd+inc+cl+op)),ov,Actions!J13,IF(ov="",u,MAX(0,MIN(1,ov))))</f>
        <v/>
      </c>
      <c r="D36" s="29">
        <f>LET(u,C36,IFS(u&lt;=0.01,100,u&lt;=0.09,95,u&lt;=0.29,85,u&lt;=0.49,70,u&lt;=0.74,55,u&lt;=0.89,40,TRUE,25))</f>
        <v/>
      </c>
      <c r="E36" s="29">
        <f>LET(prev,E35,late,IF(Actions!C13="Y",35,0),ontime,IF(Actions!B13="Y",1,0),rec,IF(prev&lt;100,1,0),val,MAX(0,MIN(100, prev - late + rec*ontime)),val)</f>
        <v/>
      </c>
      <c r="F36" s="29">
        <f>LET(age,Simulator!B7 + (A36-1)/12,IFS(age&gt;=10,95,age&gt;=7,88,age&gt;=4,78,age&gt;=2,68,age&gt;=1,58,TRUE,45))</f>
        <v/>
      </c>
      <c r="G36" s="29">
        <f>LET(prev,G35,new,IF(Actions!G13="Y",6,0),rec,IF(prev&lt;100,1,0),val,MAX(60,MIN(100, prev - new + rec)),val)</f>
        <v/>
      </c>
      <c r="H36" s="29">
        <f>LET(base,IF(Simulator!B11="Y",85,70),op,IF(Actions!F13="Y",2,0),cl,IF(Actions!H13="Y",-2,0),MAX(60,MIN(90, base + op + cl)))</f>
        <v/>
      </c>
      <c r="I36" s="31">
        <f>TEXTJOIN("; ",TRUE,IF(Actions!C13="Y","Late payment","") ,IF(Actions!D13="Y","Paid down balance","") ,IF(Actions!E13="Y","Balance increased","") ,IF(Actions!F13="Y","Opened new account","") ,IF(Actions!G13="Y","Hard inquiry","") ,IF(Actions!H13="Y","Closed account",""))</f>
        <v/>
      </c>
    </row>
    <row r="37">
      <c r="A37" s="28" t="n">
        <v>11</v>
      </c>
      <c r="B37" s="29">
        <f>MAX(300,MIN(850,ROUND(300 + 0.35*E37*5.5 + 0.30*D37*5.5 + 0.15*F37*3.5 + 0.10*G37*2.5 + 0.10*H37*2.0,0 + $L$2)))</f>
        <v/>
      </c>
      <c r="C37" s="30">
        <f>LET(base,C36,pd,IF(Actions!D14="Y",-0.05,0),inc,IF(Actions!E14="Y",0.07,0),cl,IF(Actions!H14="Y",0.03,0),op,IF(Actions!F14="Y",-0.02,0),u,MAX(0,MIN(1, base+pd+inc+cl+op)),ov,Actions!J14,IF(ov="",u,MAX(0,MIN(1,ov))))</f>
        <v/>
      </c>
      <c r="D37" s="29">
        <f>LET(u,C37,IFS(u&lt;=0.01,100,u&lt;=0.09,95,u&lt;=0.29,85,u&lt;=0.49,70,u&lt;=0.74,55,u&lt;=0.89,40,TRUE,25))</f>
        <v/>
      </c>
      <c r="E37" s="29">
        <f>LET(prev,E36,late,IF(Actions!C14="Y",35,0),ontime,IF(Actions!B14="Y",1,0),rec,IF(prev&lt;100,1,0),val,MAX(0,MIN(100, prev - late + rec*ontime)),val)</f>
        <v/>
      </c>
      <c r="F37" s="29">
        <f>LET(age,Simulator!B7 + (A37-1)/12,IFS(age&gt;=10,95,age&gt;=7,88,age&gt;=4,78,age&gt;=2,68,age&gt;=1,58,TRUE,45))</f>
        <v/>
      </c>
      <c r="G37" s="29">
        <f>LET(prev,G36,new,IF(Actions!G14="Y",6,0),rec,IF(prev&lt;100,1,0),val,MAX(60,MIN(100, prev - new + rec)),val)</f>
        <v/>
      </c>
      <c r="H37" s="29">
        <f>LET(base,IF(Simulator!B11="Y",85,70),op,IF(Actions!F14="Y",2,0),cl,IF(Actions!H14="Y",-2,0),MAX(60,MIN(90, base + op + cl)))</f>
        <v/>
      </c>
      <c r="I37" s="31">
        <f>TEXTJOIN("; ",TRUE,IF(Actions!C14="Y","Late payment","") ,IF(Actions!D14="Y","Paid down balance","") ,IF(Actions!E14="Y","Balance increased","") ,IF(Actions!F14="Y","Opened new account","") ,IF(Actions!G14="Y","Hard inquiry","") ,IF(Actions!H14="Y","Closed account",""))</f>
        <v/>
      </c>
    </row>
    <row r="38">
      <c r="A38" s="28" t="n">
        <v>12</v>
      </c>
      <c r="B38" s="29">
        <f>MAX(300,MIN(850,ROUND(300 + 0.35*E38*5.5 + 0.30*D38*5.5 + 0.15*F38*3.5 + 0.10*G38*2.5 + 0.10*H38*2.0,0 + $L$2)))</f>
        <v/>
      </c>
      <c r="C38" s="30">
        <f>LET(base,C37,pd,IF(Actions!D15="Y",-0.05,0),inc,IF(Actions!E15="Y",0.07,0),cl,IF(Actions!H15="Y",0.03,0),op,IF(Actions!F15="Y",-0.02,0),u,MAX(0,MIN(1, base+pd+inc+cl+op)),ov,Actions!J15,IF(ov="",u,MAX(0,MIN(1,ov))))</f>
        <v/>
      </c>
      <c r="D38" s="29">
        <f>LET(u,C38,IFS(u&lt;=0.01,100,u&lt;=0.09,95,u&lt;=0.29,85,u&lt;=0.49,70,u&lt;=0.74,55,u&lt;=0.89,40,TRUE,25))</f>
        <v/>
      </c>
      <c r="E38" s="29">
        <f>LET(prev,E37,late,IF(Actions!C15="Y",35,0),ontime,IF(Actions!B15="Y",1,0),rec,IF(prev&lt;100,1,0),val,MAX(0,MIN(100, prev - late + rec*ontime)),val)</f>
        <v/>
      </c>
      <c r="F38" s="29">
        <f>LET(age,Simulator!B7 + (A38-1)/12,IFS(age&gt;=10,95,age&gt;=7,88,age&gt;=4,78,age&gt;=2,68,age&gt;=1,58,TRUE,45))</f>
        <v/>
      </c>
      <c r="G38" s="29">
        <f>LET(prev,G37,new,IF(Actions!G15="Y",6,0),rec,IF(prev&lt;100,1,0),val,MAX(60,MIN(100, prev - new + rec)),val)</f>
        <v/>
      </c>
      <c r="H38" s="29">
        <f>LET(base,IF(Simulator!B11="Y",85,70),op,IF(Actions!F15="Y",2,0),cl,IF(Actions!H15="Y",-2,0),MAX(60,MIN(90, base + op + cl)))</f>
        <v/>
      </c>
      <c r="I38" s="31">
        <f>TEXTJOIN("; ",TRUE,IF(Actions!C15="Y","Late payment","") ,IF(Actions!D15="Y","Paid down balance","") ,IF(Actions!E15="Y","Balance increased","") ,IF(Actions!F15="Y","Opened new account","") ,IF(Actions!G15="Y","Hard inquiry","") ,IF(Actions!H15="Y","Closed account",""))</f>
        <v/>
      </c>
    </row>
    <row r="39">
      <c r="A39" s="28" t="n">
        <v>13</v>
      </c>
      <c r="B39" s="29">
        <f>MAX(300,MIN(850,ROUND(300 + 0.35*E39*5.5 + 0.30*D39*5.5 + 0.15*F39*3.5 + 0.10*G39*2.5 + 0.10*H39*2.0,0 + $L$2)))</f>
        <v/>
      </c>
      <c r="C39" s="30">
        <f>LET(base,C38,pd,IF(Actions!D16="Y",-0.05,0),inc,IF(Actions!E16="Y",0.07,0),cl,IF(Actions!H16="Y",0.03,0),op,IF(Actions!F16="Y",-0.02,0),u,MAX(0,MIN(1, base+pd+inc+cl+op)),ov,Actions!J16,IF(ov="",u,MAX(0,MIN(1,ov))))</f>
        <v/>
      </c>
      <c r="D39" s="29">
        <f>LET(u,C39,IFS(u&lt;=0.01,100,u&lt;=0.09,95,u&lt;=0.29,85,u&lt;=0.49,70,u&lt;=0.74,55,u&lt;=0.89,40,TRUE,25))</f>
        <v/>
      </c>
      <c r="E39" s="29">
        <f>LET(prev,E38,late,IF(Actions!C16="Y",35,0),ontime,IF(Actions!B16="Y",1,0),rec,IF(prev&lt;100,1,0),val,MAX(0,MIN(100, prev - late + rec*ontime)),val)</f>
        <v/>
      </c>
      <c r="F39" s="29">
        <f>LET(age,Simulator!B7 + (A39-1)/12,IFS(age&gt;=10,95,age&gt;=7,88,age&gt;=4,78,age&gt;=2,68,age&gt;=1,58,TRUE,45))</f>
        <v/>
      </c>
      <c r="G39" s="29">
        <f>LET(prev,G38,new,IF(Actions!G16="Y",6,0),rec,IF(prev&lt;100,1,0),val,MAX(60,MIN(100, prev - new + rec)),val)</f>
        <v/>
      </c>
      <c r="H39" s="29">
        <f>LET(base,IF(Simulator!B11="Y",85,70),op,IF(Actions!F16="Y",2,0),cl,IF(Actions!H16="Y",-2,0),MAX(60,MIN(90, base + op + cl)))</f>
        <v/>
      </c>
      <c r="I39" s="31">
        <f>TEXTJOIN("; ",TRUE,IF(Actions!C16="Y","Late payment","") ,IF(Actions!D16="Y","Paid down balance","") ,IF(Actions!E16="Y","Balance increased","") ,IF(Actions!F16="Y","Opened new account","") ,IF(Actions!G16="Y","Hard inquiry","") ,IF(Actions!H16="Y","Closed account",""))</f>
        <v/>
      </c>
    </row>
    <row r="40">
      <c r="A40" s="28" t="n">
        <v>14</v>
      </c>
      <c r="B40" s="29">
        <f>MAX(300,MIN(850,ROUND(300 + 0.35*E40*5.5 + 0.30*D40*5.5 + 0.15*F40*3.5 + 0.10*G40*2.5 + 0.10*H40*2.0,0 + $L$2)))</f>
        <v/>
      </c>
      <c r="C40" s="30">
        <f>LET(base,C39,pd,IF(Actions!D17="Y",-0.05,0),inc,IF(Actions!E17="Y",0.07,0),cl,IF(Actions!H17="Y",0.03,0),op,IF(Actions!F17="Y",-0.02,0),u,MAX(0,MIN(1, base+pd+inc+cl+op)),ov,Actions!J17,IF(ov="",u,MAX(0,MIN(1,ov))))</f>
        <v/>
      </c>
      <c r="D40" s="29">
        <f>LET(u,C40,IFS(u&lt;=0.01,100,u&lt;=0.09,95,u&lt;=0.29,85,u&lt;=0.49,70,u&lt;=0.74,55,u&lt;=0.89,40,TRUE,25))</f>
        <v/>
      </c>
      <c r="E40" s="29">
        <f>LET(prev,E39,late,IF(Actions!C17="Y",35,0),ontime,IF(Actions!B17="Y",1,0),rec,IF(prev&lt;100,1,0),val,MAX(0,MIN(100, prev - late + rec*ontime)),val)</f>
        <v/>
      </c>
      <c r="F40" s="29">
        <f>LET(age,Simulator!B7 + (A40-1)/12,IFS(age&gt;=10,95,age&gt;=7,88,age&gt;=4,78,age&gt;=2,68,age&gt;=1,58,TRUE,45))</f>
        <v/>
      </c>
      <c r="G40" s="29">
        <f>LET(prev,G39,new,IF(Actions!G17="Y",6,0),rec,IF(prev&lt;100,1,0),val,MAX(60,MIN(100, prev - new + rec)),val)</f>
        <v/>
      </c>
      <c r="H40" s="29">
        <f>LET(base,IF(Simulator!B11="Y",85,70),op,IF(Actions!F17="Y",2,0),cl,IF(Actions!H17="Y",-2,0),MAX(60,MIN(90, base + op + cl)))</f>
        <v/>
      </c>
      <c r="I40" s="31">
        <f>TEXTJOIN("; ",TRUE,IF(Actions!C17="Y","Late payment","") ,IF(Actions!D17="Y","Paid down balance","") ,IF(Actions!E17="Y","Balance increased","") ,IF(Actions!F17="Y","Opened new account","") ,IF(Actions!G17="Y","Hard inquiry","") ,IF(Actions!H17="Y","Closed account",""))</f>
        <v/>
      </c>
    </row>
    <row r="41">
      <c r="A41" s="28" t="n">
        <v>15</v>
      </c>
      <c r="B41" s="29">
        <f>MAX(300,MIN(850,ROUND(300 + 0.35*E41*5.5 + 0.30*D41*5.5 + 0.15*F41*3.5 + 0.10*G41*2.5 + 0.10*H41*2.0,0 + $L$2)))</f>
        <v/>
      </c>
      <c r="C41" s="30">
        <f>LET(base,C40,pd,IF(Actions!D18="Y",-0.05,0),inc,IF(Actions!E18="Y",0.07,0),cl,IF(Actions!H18="Y",0.03,0),op,IF(Actions!F18="Y",-0.02,0),u,MAX(0,MIN(1, base+pd+inc+cl+op)),ov,Actions!J18,IF(ov="",u,MAX(0,MIN(1,ov))))</f>
        <v/>
      </c>
      <c r="D41" s="29">
        <f>LET(u,C41,IFS(u&lt;=0.01,100,u&lt;=0.09,95,u&lt;=0.29,85,u&lt;=0.49,70,u&lt;=0.74,55,u&lt;=0.89,40,TRUE,25))</f>
        <v/>
      </c>
      <c r="E41" s="29">
        <f>LET(prev,E40,late,IF(Actions!C18="Y",35,0),ontime,IF(Actions!B18="Y",1,0),rec,IF(prev&lt;100,1,0),val,MAX(0,MIN(100, prev - late + rec*ontime)),val)</f>
        <v/>
      </c>
      <c r="F41" s="29">
        <f>LET(age,Simulator!B7 + (A41-1)/12,IFS(age&gt;=10,95,age&gt;=7,88,age&gt;=4,78,age&gt;=2,68,age&gt;=1,58,TRUE,45))</f>
        <v/>
      </c>
      <c r="G41" s="29">
        <f>LET(prev,G40,new,IF(Actions!G18="Y",6,0),rec,IF(prev&lt;100,1,0),val,MAX(60,MIN(100, prev - new + rec)),val)</f>
        <v/>
      </c>
      <c r="H41" s="29">
        <f>LET(base,IF(Simulator!B11="Y",85,70),op,IF(Actions!F18="Y",2,0),cl,IF(Actions!H18="Y",-2,0),MAX(60,MIN(90, base + op + cl)))</f>
        <v/>
      </c>
      <c r="I41" s="31">
        <f>TEXTJOIN("; ",TRUE,IF(Actions!C18="Y","Late payment","") ,IF(Actions!D18="Y","Paid down balance","") ,IF(Actions!E18="Y","Balance increased","") ,IF(Actions!F18="Y","Opened new account","") ,IF(Actions!G18="Y","Hard inquiry","") ,IF(Actions!H18="Y","Closed account",""))</f>
        <v/>
      </c>
    </row>
    <row r="42">
      <c r="A42" s="28" t="n">
        <v>16</v>
      </c>
      <c r="B42" s="29">
        <f>MAX(300,MIN(850,ROUND(300 + 0.35*E42*5.5 + 0.30*D42*5.5 + 0.15*F42*3.5 + 0.10*G42*2.5 + 0.10*H42*2.0,0 + $L$2)))</f>
        <v/>
      </c>
      <c r="C42" s="30">
        <f>LET(base,C41,pd,IF(Actions!D19="Y",-0.05,0),inc,IF(Actions!E19="Y",0.07,0),cl,IF(Actions!H19="Y",0.03,0),op,IF(Actions!F19="Y",-0.02,0),u,MAX(0,MIN(1, base+pd+inc+cl+op)),ov,Actions!J19,IF(ov="",u,MAX(0,MIN(1,ov))))</f>
        <v/>
      </c>
      <c r="D42" s="29">
        <f>LET(u,C42,IFS(u&lt;=0.01,100,u&lt;=0.09,95,u&lt;=0.29,85,u&lt;=0.49,70,u&lt;=0.74,55,u&lt;=0.89,40,TRUE,25))</f>
        <v/>
      </c>
      <c r="E42" s="29">
        <f>LET(prev,E41,late,IF(Actions!C19="Y",35,0),ontime,IF(Actions!B19="Y",1,0),rec,IF(prev&lt;100,1,0),val,MAX(0,MIN(100, prev - late + rec*ontime)),val)</f>
        <v/>
      </c>
      <c r="F42" s="29">
        <f>LET(age,Simulator!B7 + (A42-1)/12,IFS(age&gt;=10,95,age&gt;=7,88,age&gt;=4,78,age&gt;=2,68,age&gt;=1,58,TRUE,45))</f>
        <v/>
      </c>
      <c r="G42" s="29">
        <f>LET(prev,G41,new,IF(Actions!G19="Y",6,0),rec,IF(prev&lt;100,1,0),val,MAX(60,MIN(100, prev - new + rec)),val)</f>
        <v/>
      </c>
      <c r="H42" s="29">
        <f>LET(base,IF(Simulator!B11="Y",85,70),op,IF(Actions!F19="Y",2,0),cl,IF(Actions!H19="Y",-2,0),MAX(60,MIN(90, base + op + cl)))</f>
        <v/>
      </c>
      <c r="I42" s="31">
        <f>TEXTJOIN("; ",TRUE,IF(Actions!C19="Y","Late payment","") ,IF(Actions!D19="Y","Paid down balance","") ,IF(Actions!E19="Y","Balance increased","") ,IF(Actions!F19="Y","Opened new account","") ,IF(Actions!G19="Y","Hard inquiry","") ,IF(Actions!H19="Y","Closed account",""))</f>
        <v/>
      </c>
    </row>
    <row r="43">
      <c r="A43" s="28" t="n">
        <v>17</v>
      </c>
      <c r="B43" s="29">
        <f>MAX(300,MIN(850,ROUND(300 + 0.35*E43*5.5 + 0.30*D43*5.5 + 0.15*F43*3.5 + 0.10*G43*2.5 + 0.10*H43*2.0,0 + $L$2)))</f>
        <v/>
      </c>
      <c r="C43" s="30">
        <f>LET(base,C42,pd,IF(Actions!D20="Y",-0.05,0),inc,IF(Actions!E20="Y",0.07,0),cl,IF(Actions!H20="Y",0.03,0),op,IF(Actions!F20="Y",-0.02,0),u,MAX(0,MIN(1, base+pd+inc+cl+op)),ov,Actions!J20,IF(ov="",u,MAX(0,MIN(1,ov))))</f>
        <v/>
      </c>
      <c r="D43" s="29">
        <f>LET(u,C43,IFS(u&lt;=0.01,100,u&lt;=0.09,95,u&lt;=0.29,85,u&lt;=0.49,70,u&lt;=0.74,55,u&lt;=0.89,40,TRUE,25))</f>
        <v/>
      </c>
      <c r="E43" s="29">
        <f>LET(prev,E42,late,IF(Actions!C20="Y",35,0),ontime,IF(Actions!B20="Y",1,0),rec,IF(prev&lt;100,1,0),val,MAX(0,MIN(100, prev - late + rec*ontime)),val)</f>
        <v/>
      </c>
      <c r="F43" s="29">
        <f>LET(age,Simulator!B7 + (A43-1)/12,IFS(age&gt;=10,95,age&gt;=7,88,age&gt;=4,78,age&gt;=2,68,age&gt;=1,58,TRUE,45))</f>
        <v/>
      </c>
      <c r="G43" s="29">
        <f>LET(prev,G42,new,IF(Actions!G20="Y",6,0),rec,IF(prev&lt;100,1,0),val,MAX(60,MIN(100, prev - new + rec)),val)</f>
        <v/>
      </c>
      <c r="H43" s="29">
        <f>LET(base,IF(Simulator!B11="Y",85,70),op,IF(Actions!F20="Y",2,0),cl,IF(Actions!H20="Y",-2,0),MAX(60,MIN(90, base + op + cl)))</f>
        <v/>
      </c>
      <c r="I43" s="31">
        <f>TEXTJOIN("; ",TRUE,IF(Actions!C20="Y","Late payment","") ,IF(Actions!D20="Y","Paid down balance","") ,IF(Actions!E20="Y","Balance increased","") ,IF(Actions!F20="Y","Opened new account","") ,IF(Actions!G20="Y","Hard inquiry","") ,IF(Actions!H20="Y","Closed account",""))</f>
        <v/>
      </c>
    </row>
    <row r="44">
      <c r="A44" s="28" t="n">
        <v>18</v>
      </c>
      <c r="B44" s="29">
        <f>MAX(300,MIN(850,ROUND(300 + 0.35*E44*5.5 + 0.30*D44*5.5 + 0.15*F44*3.5 + 0.10*G44*2.5 + 0.10*H44*2.0,0 + $L$2)))</f>
        <v/>
      </c>
      <c r="C44" s="30">
        <f>LET(base,C43,pd,IF(Actions!D21="Y",-0.05,0),inc,IF(Actions!E21="Y",0.07,0),cl,IF(Actions!H21="Y",0.03,0),op,IF(Actions!F21="Y",-0.02,0),u,MAX(0,MIN(1, base+pd+inc+cl+op)),ov,Actions!J21,IF(ov="",u,MAX(0,MIN(1,ov))))</f>
        <v/>
      </c>
      <c r="D44" s="29">
        <f>LET(u,C44,IFS(u&lt;=0.01,100,u&lt;=0.09,95,u&lt;=0.29,85,u&lt;=0.49,70,u&lt;=0.74,55,u&lt;=0.89,40,TRUE,25))</f>
        <v/>
      </c>
      <c r="E44" s="29">
        <f>LET(prev,E43,late,IF(Actions!C21="Y",35,0),ontime,IF(Actions!B21="Y",1,0),rec,IF(prev&lt;100,1,0),val,MAX(0,MIN(100, prev - late + rec*ontime)),val)</f>
        <v/>
      </c>
      <c r="F44" s="29">
        <f>LET(age,Simulator!B7 + (A44-1)/12,IFS(age&gt;=10,95,age&gt;=7,88,age&gt;=4,78,age&gt;=2,68,age&gt;=1,58,TRUE,45))</f>
        <v/>
      </c>
      <c r="G44" s="29">
        <f>LET(prev,G43,new,IF(Actions!G21="Y",6,0),rec,IF(prev&lt;100,1,0),val,MAX(60,MIN(100, prev - new + rec)),val)</f>
        <v/>
      </c>
      <c r="H44" s="29">
        <f>LET(base,IF(Simulator!B11="Y",85,70),op,IF(Actions!F21="Y",2,0),cl,IF(Actions!H21="Y",-2,0),MAX(60,MIN(90, base + op + cl)))</f>
        <v/>
      </c>
      <c r="I44" s="31">
        <f>TEXTJOIN("; ",TRUE,IF(Actions!C21="Y","Late payment","") ,IF(Actions!D21="Y","Paid down balance","") ,IF(Actions!E21="Y","Balance increased","") ,IF(Actions!F21="Y","Opened new account","") ,IF(Actions!G21="Y","Hard inquiry","") ,IF(Actions!H21="Y","Closed account",""))</f>
        <v/>
      </c>
    </row>
    <row r="45">
      <c r="A45" s="28" t="n">
        <v>19</v>
      </c>
      <c r="B45" s="29">
        <f>MAX(300,MIN(850,ROUND(300 + 0.35*E45*5.5 + 0.30*D45*5.5 + 0.15*F45*3.5 + 0.10*G45*2.5 + 0.10*H45*2.0,0 + $L$2)))</f>
        <v/>
      </c>
      <c r="C45" s="30">
        <f>LET(base,C44,pd,IF(Actions!D22="Y",-0.05,0),inc,IF(Actions!E22="Y",0.07,0),cl,IF(Actions!H22="Y",0.03,0),op,IF(Actions!F22="Y",-0.02,0),u,MAX(0,MIN(1, base+pd+inc+cl+op)),ov,Actions!J22,IF(ov="",u,MAX(0,MIN(1,ov))))</f>
        <v/>
      </c>
      <c r="D45" s="29">
        <f>LET(u,C45,IFS(u&lt;=0.01,100,u&lt;=0.09,95,u&lt;=0.29,85,u&lt;=0.49,70,u&lt;=0.74,55,u&lt;=0.89,40,TRUE,25))</f>
        <v/>
      </c>
      <c r="E45" s="29">
        <f>LET(prev,E44,late,IF(Actions!C22="Y",35,0),ontime,IF(Actions!B22="Y",1,0),rec,IF(prev&lt;100,1,0),val,MAX(0,MIN(100, prev - late + rec*ontime)),val)</f>
        <v/>
      </c>
      <c r="F45" s="29">
        <f>LET(age,Simulator!B7 + (A45-1)/12,IFS(age&gt;=10,95,age&gt;=7,88,age&gt;=4,78,age&gt;=2,68,age&gt;=1,58,TRUE,45))</f>
        <v/>
      </c>
      <c r="G45" s="29">
        <f>LET(prev,G44,new,IF(Actions!G22="Y",6,0),rec,IF(prev&lt;100,1,0),val,MAX(60,MIN(100, prev - new + rec)),val)</f>
        <v/>
      </c>
      <c r="H45" s="29">
        <f>LET(base,IF(Simulator!B11="Y",85,70),op,IF(Actions!F22="Y",2,0),cl,IF(Actions!H22="Y",-2,0),MAX(60,MIN(90, base + op + cl)))</f>
        <v/>
      </c>
      <c r="I45" s="31">
        <f>TEXTJOIN("; ",TRUE,IF(Actions!C22="Y","Late payment","") ,IF(Actions!D22="Y","Paid down balance","") ,IF(Actions!E22="Y","Balance increased","") ,IF(Actions!F22="Y","Opened new account","") ,IF(Actions!G22="Y","Hard inquiry","") ,IF(Actions!H22="Y","Closed account",""))</f>
        <v/>
      </c>
    </row>
    <row r="46">
      <c r="A46" s="28" t="n">
        <v>20</v>
      </c>
      <c r="B46" s="29">
        <f>MAX(300,MIN(850,ROUND(300 + 0.35*E46*5.5 + 0.30*D46*5.5 + 0.15*F46*3.5 + 0.10*G46*2.5 + 0.10*H46*2.0,0 + $L$2)))</f>
        <v/>
      </c>
      <c r="C46" s="30">
        <f>LET(base,C45,pd,IF(Actions!D23="Y",-0.05,0),inc,IF(Actions!E23="Y",0.07,0),cl,IF(Actions!H23="Y",0.03,0),op,IF(Actions!F23="Y",-0.02,0),u,MAX(0,MIN(1, base+pd+inc+cl+op)),ov,Actions!J23,IF(ov="",u,MAX(0,MIN(1,ov))))</f>
        <v/>
      </c>
      <c r="D46" s="29">
        <f>LET(u,C46,IFS(u&lt;=0.01,100,u&lt;=0.09,95,u&lt;=0.29,85,u&lt;=0.49,70,u&lt;=0.74,55,u&lt;=0.89,40,TRUE,25))</f>
        <v/>
      </c>
      <c r="E46" s="29">
        <f>LET(prev,E45,late,IF(Actions!C23="Y",35,0),ontime,IF(Actions!B23="Y",1,0),rec,IF(prev&lt;100,1,0),val,MAX(0,MIN(100, prev - late + rec*ontime)),val)</f>
        <v/>
      </c>
      <c r="F46" s="29">
        <f>LET(age,Simulator!B7 + (A46-1)/12,IFS(age&gt;=10,95,age&gt;=7,88,age&gt;=4,78,age&gt;=2,68,age&gt;=1,58,TRUE,45))</f>
        <v/>
      </c>
      <c r="G46" s="29">
        <f>LET(prev,G45,new,IF(Actions!G23="Y",6,0),rec,IF(prev&lt;100,1,0),val,MAX(60,MIN(100, prev - new + rec)),val)</f>
        <v/>
      </c>
      <c r="H46" s="29">
        <f>LET(base,IF(Simulator!B11="Y",85,70),op,IF(Actions!F23="Y",2,0),cl,IF(Actions!H23="Y",-2,0),MAX(60,MIN(90, base + op + cl)))</f>
        <v/>
      </c>
      <c r="I46" s="31">
        <f>TEXTJOIN("; ",TRUE,IF(Actions!C23="Y","Late payment","") ,IF(Actions!D23="Y","Paid down balance","") ,IF(Actions!E23="Y","Balance increased","") ,IF(Actions!F23="Y","Opened new account","") ,IF(Actions!G23="Y","Hard inquiry","") ,IF(Actions!H23="Y","Closed account",""))</f>
        <v/>
      </c>
    </row>
    <row r="47">
      <c r="A47" s="28" t="n">
        <v>21</v>
      </c>
      <c r="B47" s="29">
        <f>MAX(300,MIN(850,ROUND(300 + 0.35*E47*5.5 + 0.30*D47*5.5 + 0.15*F47*3.5 + 0.10*G47*2.5 + 0.10*H47*2.0,0 + $L$2)))</f>
        <v/>
      </c>
      <c r="C47" s="30">
        <f>LET(base,C46,pd,IF(Actions!D24="Y",-0.05,0),inc,IF(Actions!E24="Y",0.07,0),cl,IF(Actions!H24="Y",0.03,0),op,IF(Actions!F24="Y",-0.02,0),u,MAX(0,MIN(1, base+pd+inc+cl+op)),ov,Actions!J24,IF(ov="",u,MAX(0,MIN(1,ov))))</f>
        <v/>
      </c>
      <c r="D47" s="29">
        <f>LET(u,C47,IFS(u&lt;=0.01,100,u&lt;=0.09,95,u&lt;=0.29,85,u&lt;=0.49,70,u&lt;=0.74,55,u&lt;=0.89,40,TRUE,25))</f>
        <v/>
      </c>
      <c r="E47" s="29">
        <f>LET(prev,E46,late,IF(Actions!C24="Y",35,0),ontime,IF(Actions!B24="Y",1,0),rec,IF(prev&lt;100,1,0),val,MAX(0,MIN(100, prev - late + rec*ontime)),val)</f>
        <v/>
      </c>
      <c r="F47" s="29">
        <f>LET(age,Simulator!B7 + (A47-1)/12,IFS(age&gt;=10,95,age&gt;=7,88,age&gt;=4,78,age&gt;=2,68,age&gt;=1,58,TRUE,45))</f>
        <v/>
      </c>
      <c r="G47" s="29">
        <f>LET(prev,G46,new,IF(Actions!G24="Y",6,0),rec,IF(prev&lt;100,1,0),val,MAX(60,MIN(100, prev - new + rec)),val)</f>
        <v/>
      </c>
      <c r="H47" s="29">
        <f>LET(base,IF(Simulator!B11="Y",85,70),op,IF(Actions!F24="Y",2,0),cl,IF(Actions!H24="Y",-2,0),MAX(60,MIN(90, base + op + cl)))</f>
        <v/>
      </c>
      <c r="I47" s="31">
        <f>TEXTJOIN("; ",TRUE,IF(Actions!C24="Y","Late payment","") ,IF(Actions!D24="Y","Paid down balance","") ,IF(Actions!E24="Y","Balance increased","") ,IF(Actions!F24="Y","Opened new account","") ,IF(Actions!G24="Y","Hard inquiry","") ,IF(Actions!H24="Y","Closed account",""))</f>
        <v/>
      </c>
    </row>
    <row r="48">
      <c r="A48" s="28" t="n">
        <v>22</v>
      </c>
      <c r="B48" s="29">
        <f>MAX(300,MIN(850,ROUND(300 + 0.35*E48*5.5 + 0.30*D48*5.5 + 0.15*F48*3.5 + 0.10*G48*2.5 + 0.10*H48*2.0,0 + $L$2)))</f>
        <v/>
      </c>
      <c r="C48" s="30">
        <f>LET(base,C47,pd,IF(Actions!D25="Y",-0.05,0),inc,IF(Actions!E25="Y",0.07,0),cl,IF(Actions!H25="Y",0.03,0),op,IF(Actions!F25="Y",-0.02,0),u,MAX(0,MIN(1, base+pd+inc+cl+op)),ov,Actions!J25,IF(ov="",u,MAX(0,MIN(1,ov))))</f>
        <v/>
      </c>
      <c r="D48" s="29">
        <f>LET(u,C48,IFS(u&lt;=0.01,100,u&lt;=0.09,95,u&lt;=0.29,85,u&lt;=0.49,70,u&lt;=0.74,55,u&lt;=0.89,40,TRUE,25))</f>
        <v/>
      </c>
      <c r="E48" s="29">
        <f>LET(prev,E47,late,IF(Actions!C25="Y",35,0),ontime,IF(Actions!B25="Y",1,0),rec,IF(prev&lt;100,1,0),val,MAX(0,MIN(100, prev - late + rec*ontime)),val)</f>
        <v/>
      </c>
      <c r="F48" s="29">
        <f>LET(age,Simulator!B7 + (A48-1)/12,IFS(age&gt;=10,95,age&gt;=7,88,age&gt;=4,78,age&gt;=2,68,age&gt;=1,58,TRUE,45))</f>
        <v/>
      </c>
      <c r="G48" s="29">
        <f>LET(prev,G47,new,IF(Actions!G25="Y",6,0),rec,IF(prev&lt;100,1,0),val,MAX(60,MIN(100, prev - new + rec)),val)</f>
        <v/>
      </c>
      <c r="H48" s="29">
        <f>LET(base,IF(Simulator!B11="Y",85,70),op,IF(Actions!F25="Y",2,0),cl,IF(Actions!H25="Y",-2,0),MAX(60,MIN(90, base + op + cl)))</f>
        <v/>
      </c>
      <c r="I48" s="31">
        <f>TEXTJOIN("; ",TRUE,IF(Actions!C25="Y","Late payment","") ,IF(Actions!D25="Y","Paid down balance","") ,IF(Actions!E25="Y","Balance increased","") ,IF(Actions!F25="Y","Opened new account","") ,IF(Actions!G25="Y","Hard inquiry","") ,IF(Actions!H25="Y","Closed account",""))</f>
        <v/>
      </c>
    </row>
    <row r="49">
      <c r="A49" s="28" t="n">
        <v>23</v>
      </c>
      <c r="B49" s="29">
        <f>MAX(300,MIN(850,ROUND(300 + 0.35*E49*5.5 + 0.30*D49*5.5 + 0.15*F49*3.5 + 0.10*G49*2.5 + 0.10*H49*2.0,0 + $L$2)))</f>
        <v/>
      </c>
      <c r="C49" s="30">
        <f>LET(base,C48,pd,IF(Actions!D26="Y",-0.05,0),inc,IF(Actions!E26="Y",0.07,0),cl,IF(Actions!H26="Y",0.03,0),op,IF(Actions!F26="Y",-0.02,0),u,MAX(0,MIN(1, base+pd+inc+cl+op)),ov,Actions!J26,IF(ov="",u,MAX(0,MIN(1,ov))))</f>
        <v/>
      </c>
      <c r="D49" s="29">
        <f>LET(u,C49,IFS(u&lt;=0.01,100,u&lt;=0.09,95,u&lt;=0.29,85,u&lt;=0.49,70,u&lt;=0.74,55,u&lt;=0.89,40,TRUE,25))</f>
        <v/>
      </c>
      <c r="E49" s="29">
        <f>LET(prev,E48,late,IF(Actions!C26="Y",35,0),ontime,IF(Actions!B26="Y",1,0),rec,IF(prev&lt;100,1,0),val,MAX(0,MIN(100, prev - late + rec*ontime)),val)</f>
        <v/>
      </c>
      <c r="F49" s="29">
        <f>LET(age,Simulator!B7 + (A49-1)/12,IFS(age&gt;=10,95,age&gt;=7,88,age&gt;=4,78,age&gt;=2,68,age&gt;=1,58,TRUE,45))</f>
        <v/>
      </c>
      <c r="G49" s="29">
        <f>LET(prev,G48,new,IF(Actions!G26="Y",6,0),rec,IF(prev&lt;100,1,0),val,MAX(60,MIN(100, prev - new + rec)),val)</f>
        <v/>
      </c>
      <c r="H49" s="29">
        <f>LET(base,IF(Simulator!B11="Y",85,70),op,IF(Actions!F26="Y",2,0),cl,IF(Actions!H26="Y",-2,0),MAX(60,MIN(90, base + op + cl)))</f>
        <v/>
      </c>
      <c r="I49" s="31">
        <f>TEXTJOIN("; ",TRUE,IF(Actions!C26="Y","Late payment","") ,IF(Actions!D26="Y","Paid down balance","") ,IF(Actions!E26="Y","Balance increased","") ,IF(Actions!F26="Y","Opened new account","") ,IF(Actions!G26="Y","Hard inquiry","") ,IF(Actions!H26="Y","Closed account",""))</f>
        <v/>
      </c>
    </row>
    <row r="50">
      <c r="A50" s="28" t="n">
        <v>24</v>
      </c>
      <c r="B50" s="29">
        <f>MAX(300,MIN(850,ROUND(300 + 0.35*E50*5.5 + 0.30*D50*5.5 + 0.15*F50*3.5 + 0.10*G50*2.5 + 0.10*H50*2.0,0 + $L$2)))</f>
        <v/>
      </c>
      <c r="C50" s="30">
        <f>LET(base,C49,pd,IF(Actions!D27="Y",-0.05,0),inc,IF(Actions!E27="Y",0.07,0),cl,IF(Actions!H27="Y",0.03,0),op,IF(Actions!F27="Y",-0.02,0),u,MAX(0,MIN(1, base+pd+inc+cl+op)),ov,Actions!J27,IF(ov="",u,MAX(0,MIN(1,ov))))</f>
        <v/>
      </c>
      <c r="D50" s="29">
        <f>LET(u,C50,IFS(u&lt;=0.01,100,u&lt;=0.09,95,u&lt;=0.29,85,u&lt;=0.49,70,u&lt;=0.74,55,u&lt;=0.89,40,TRUE,25))</f>
        <v/>
      </c>
      <c r="E50" s="29">
        <f>LET(prev,E49,late,IF(Actions!C27="Y",35,0),ontime,IF(Actions!B27="Y",1,0),rec,IF(prev&lt;100,1,0),val,MAX(0,MIN(100, prev - late + rec*ontime)),val)</f>
        <v/>
      </c>
      <c r="F50" s="29">
        <f>LET(age,Simulator!B7 + (A50-1)/12,IFS(age&gt;=10,95,age&gt;=7,88,age&gt;=4,78,age&gt;=2,68,age&gt;=1,58,TRUE,45))</f>
        <v/>
      </c>
      <c r="G50" s="29">
        <f>LET(prev,G49,new,IF(Actions!G27="Y",6,0),rec,IF(prev&lt;100,1,0),val,MAX(60,MIN(100, prev - new + rec)),val)</f>
        <v/>
      </c>
      <c r="H50" s="29">
        <f>LET(base,IF(Simulator!B11="Y",85,70),op,IF(Actions!F27="Y",2,0),cl,IF(Actions!H27="Y",-2,0),MAX(60,MIN(90, base + op + cl)))</f>
        <v/>
      </c>
      <c r="I50" s="31">
        <f>TEXTJOIN("; ",TRUE,IF(Actions!C27="Y","Late payment","") ,IF(Actions!D27="Y","Paid down balance","") ,IF(Actions!E27="Y","Balance increased","") ,IF(Actions!F27="Y","Opened new account","") ,IF(Actions!G27="Y","Hard inquiry","") ,IF(Actions!H27="Y","Closed account",""))</f>
        <v/>
      </c>
    </row>
    <row r="51">
      <c r="A51" s="28" t="n">
        <v>25</v>
      </c>
      <c r="B51" s="29">
        <f>MAX(300,MIN(850,ROUND(300 + 0.35*E51*5.5 + 0.30*D51*5.5 + 0.15*F51*3.5 + 0.10*G51*2.5 + 0.10*H51*2.0,0 + $L$2)))</f>
        <v/>
      </c>
      <c r="C51" s="30">
        <f>LET(base,C50,pd,IF(Actions!D28="Y",-0.05,0),inc,IF(Actions!E28="Y",0.07,0),cl,IF(Actions!H28="Y",0.03,0),op,IF(Actions!F28="Y",-0.02,0),u,MAX(0,MIN(1, base+pd+inc+cl+op)),ov,Actions!J28,IF(ov="",u,MAX(0,MIN(1,ov))))</f>
        <v/>
      </c>
      <c r="D51" s="29">
        <f>LET(u,C51,IFS(u&lt;=0.01,100,u&lt;=0.09,95,u&lt;=0.29,85,u&lt;=0.49,70,u&lt;=0.74,55,u&lt;=0.89,40,TRUE,25))</f>
        <v/>
      </c>
      <c r="E51" s="29">
        <f>LET(prev,E50,late,IF(Actions!C28="Y",35,0),ontime,IF(Actions!B28="Y",1,0),rec,IF(prev&lt;100,1,0),val,MAX(0,MIN(100, prev - late + rec*ontime)),val)</f>
        <v/>
      </c>
      <c r="F51" s="29">
        <f>LET(age,Simulator!B7 + (A51-1)/12,IFS(age&gt;=10,95,age&gt;=7,88,age&gt;=4,78,age&gt;=2,68,age&gt;=1,58,TRUE,45))</f>
        <v/>
      </c>
      <c r="G51" s="29">
        <f>LET(prev,G50,new,IF(Actions!G28="Y",6,0),rec,IF(prev&lt;100,1,0),val,MAX(60,MIN(100, prev - new + rec)),val)</f>
        <v/>
      </c>
      <c r="H51" s="29">
        <f>LET(base,IF(Simulator!B11="Y",85,70),op,IF(Actions!F28="Y",2,0),cl,IF(Actions!H28="Y",-2,0),MAX(60,MIN(90, base + op + cl)))</f>
        <v/>
      </c>
      <c r="I51" s="31">
        <f>TEXTJOIN("; ",TRUE,IF(Actions!C28="Y","Late payment","") ,IF(Actions!D28="Y","Paid down balance","") ,IF(Actions!E28="Y","Balance increased","") ,IF(Actions!F28="Y","Opened new account","") ,IF(Actions!G28="Y","Hard inquiry","") ,IF(Actions!H28="Y","Closed account",""))</f>
        <v/>
      </c>
    </row>
    <row r="52">
      <c r="A52" s="28" t="n">
        <v>26</v>
      </c>
      <c r="B52" s="29">
        <f>MAX(300,MIN(850,ROUND(300 + 0.35*E52*5.5 + 0.30*D52*5.5 + 0.15*F52*3.5 + 0.10*G52*2.5 + 0.10*H52*2.0,0 + $L$2)))</f>
        <v/>
      </c>
      <c r="C52" s="30">
        <f>LET(base,C51,pd,IF(Actions!D29="Y",-0.05,0),inc,IF(Actions!E29="Y",0.07,0),cl,IF(Actions!H29="Y",0.03,0),op,IF(Actions!F29="Y",-0.02,0),u,MAX(0,MIN(1, base+pd+inc+cl+op)),ov,Actions!J29,IF(ov="",u,MAX(0,MIN(1,ov))))</f>
        <v/>
      </c>
      <c r="D52" s="29">
        <f>LET(u,C52,IFS(u&lt;=0.01,100,u&lt;=0.09,95,u&lt;=0.29,85,u&lt;=0.49,70,u&lt;=0.74,55,u&lt;=0.89,40,TRUE,25))</f>
        <v/>
      </c>
      <c r="E52" s="29">
        <f>LET(prev,E51,late,IF(Actions!C29="Y",35,0),ontime,IF(Actions!B29="Y",1,0),rec,IF(prev&lt;100,1,0),val,MAX(0,MIN(100, prev - late + rec*ontime)),val)</f>
        <v/>
      </c>
      <c r="F52" s="29">
        <f>LET(age,Simulator!B7 + (A52-1)/12,IFS(age&gt;=10,95,age&gt;=7,88,age&gt;=4,78,age&gt;=2,68,age&gt;=1,58,TRUE,45))</f>
        <v/>
      </c>
      <c r="G52" s="29">
        <f>LET(prev,G51,new,IF(Actions!G29="Y",6,0),rec,IF(prev&lt;100,1,0),val,MAX(60,MIN(100, prev - new + rec)),val)</f>
        <v/>
      </c>
      <c r="H52" s="29">
        <f>LET(base,IF(Simulator!B11="Y",85,70),op,IF(Actions!F29="Y",2,0),cl,IF(Actions!H29="Y",-2,0),MAX(60,MIN(90, base + op + cl)))</f>
        <v/>
      </c>
      <c r="I52" s="31">
        <f>TEXTJOIN("; ",TRUE,IF(Actions!C29="Y","Late payment","") ,IF(Actions!D29="Y","Paid down balance","") ,IF(Actions!E29="Y","Balance increased","") ,IF(Actions!F29="Y","Opened new account","") ,IF(Actions!G29="Y","Hard inquiry","") ,IF(Actions!H29="Y","Closed account",""))</f>
        <v/>
      </c>
    </row>
    <row r="53">
      <c r="A53" s="28" t="n">
        <v>27</v>
      </c>
      <c r="B53" s="29">
        <f>MAX(300,MIN(850,ROUND(300 + 0.35*E53*5.5 + 0.30*D53*5.5 + 0.15*F53*3.5 + 0.10*G53*2.5 + 0.10*H53*2.0,0 + $L$2)))</f>
        <v/>
      </c>
      <c r="C53" s="30">
        <f>LET(base,C52,pd,IF(Actions!D30="Y",-0.05,0),inc,IF(Actions!E30="Y",0.07,0),cl,IF(Actions!H30="Y",0.03,0),op,IF(Actions!F30="Y",-0.02,0),u,MAX(0,MIN(1, base+pd+inc+cl+op)),ov,Actions!J30,IF(ov="",u,MAX(0,MIN(1,ov))))</f>
        <v/>
      </c>
      <c r="D53" s="29">
        <f>LET(u,C53,IFS(u&lt;=0.01,100,u&lt;=0.09,95,u&lt;=0.29,85,u&lt;=0.49,70,u&lt;=0.74,55,u&lt;=0.89,40,TRUE,25))</f>
        <v/>
      </c>
      <c r="E53" s="29">
        <f>LET(prev,E52,late,IF(Actions!C30="Y",35,0),ontime,IF(Actions!B30="Y",1,0),rec,IF(prev&lt;100,1,0),val,MAX(0,MIN(100, prev - late + rec*ontime)),val)</f>
        <v/>
      </c>
      <c r="F53" s="29">
        <f>LET(age,Simulator!B7 + (A53-1)/12,IFS(age&gt;=10,95,age&gt;=7,88,age&gt;=4,78,age&gt;=2,68,age&gt;=1,58,TRUE,45))</f>
        <v/>
      </c>
      <c r="G53" s="29">
        <f>LET(prev,G52,new,IF(Actions!G30="Y",6,0),rec,IF(prev&lt;100,1,0),val,MAX(60,MIN(100, prev - new + rec)),val)</f>
        <v/>
      </c>
      <c r="H53" s="29">
        <f>LET(base,IF(Simulator!B11="Y",85,70),op,IF(Actions!F30="Y",2,0),cl,IF(Actions!H30="Y",-2,0),MAX(60,MIN(90, base + op + cl)))</f>
        <v/>
      </c>
      <c r="I53" s="31">
        <f>TEXTJOIN("; ",TRUE,IF(Actions!C30="Y","Late payment","") ,IF(Actions!D30="Y","Paid down balance","") ,IF(Actions!E30="Y","Balance increased","") ,IF(Actions!F30="Y","Opened new account","") ,IF(Actions!G30="Y","Hard inquiry","") ,IF(Actions!H30="Y","Closed account",""))</f>
        <v/>
      </c>
    </row>
    <row r="54">
      <c r="A54" s="28" t="n">
        <v>28</v>
      </c>
      <c r="B54" s="29">
        <f>MAX(300,MIN(850,ROUND(300 + 0.35*E54*5.5 + 0.30*D54*5.5 + 0.15*F54*3.5 + 0.10*G54*2.5 + 0.10*H54*2.0,0 + $L$2)))</f>
        <v/>
      </c>
      <c r="C54" s="30">
        <f>LET(base,C53,pd,IF(Actions!D31="Y",-0.05,0),inc,IF(Actions!E31="Y",0.07,0),cl,IF(Actions!H31="Y",0.03,0),op,IF(Actions!F31="Y",-0.02,0),u,MAX(0,MIN(1, base+pd+inc+cl+op)),ov,Actions!J31,IF(ov="",u,MAX(0,MIN(1,ov))))</f>
        <v/>
      </c>
      <c r="D54" s="29">
        <f>LET(u,C54,IFS(u&lt;=0.01,100,u&lt;=0.09,95,u&lt;=0.29,85,u&lt;=0.49,70,u&lt;=0.74,55,u&lt;=0.89,40,TRUE,25))</f>
        <v/>
      </c>
      <c r="E54" s="29">
        <f>LET(prev,E53,late,IF(Actions!C31="Y",35,0),ontime,IF(Actions!B31="Y",1,0),rec,IF(prev&lt;100,1,0),val,MAX(0,MIN(100, prev - late + rec*ontime)),val)</f>
        <v/>
      </c>
      <c r="F54" s="29">
        <f>LET(age,Simulator!B7 + (A54-1)/12,IFS(age&gt;=10,95,age&gt;=7,88,age&gt;=4,78,age&gt;=2,68,age&gt;=1,58,TRUE,45))</f>
        <v/>
      </c>
      <c r="G54" s="29">
        <f>LET(prev,G53,new,IF(Actions!G31="Y",6,0),rec,IF(prev&lt;100,1,0),val,MAX(60,MIN(100, prev - new + rec)),val)</f>
        <v/>
      </c>
      <c r="H54" s="29">
        <f>LET(base,IF(Simulator!B11="Y",85,70),op,IF(Actions!F31="Y",2,0),cl,IF(Actions!H31="Y",-2,0),MAX(60,MIN(90, base + op + cl)))</f>
        <v/>
      </c>
      <c r="I54" s="31">
        <f>TEXTJOIN("; ",TRUE,IF(Actions!C31="Y","Late payment","") ,IF(Actions!D31="Y","Paid down balance","") ,IF(Actions!E31="Y","Balance increased","") ,IF(Actions!F31="Y","Opened new account","") ,IF(Actions!G31="Y","Hard inquiry","") ,IF(Actions!H31="Y","Closed account",""))</f>
        <v/>
      </c>
    </row>
    <row r="55">
      <c r="A55" s="28" t="n">
        <v>29</v>
      </c>
      <c r="B55" s="29">
        <f>MAX(300,MIN(850,ROUND(300 + 0.35*E55*5.5 + 0.30*D55*5.5 + 0.15*F55*3.5 + 0.10*G55*2.5 + 0.10*H55*2.0,0 + $L$2)))</f>
        <v/>
      </c>
      <c r="C55" s="30">
        <f>LET(base,C54,pd,IF(Actions!D32="Y",-0.05,0),inc,IF(Actions!E32="Y",0.07,0),cl,IF(Actions!H32="Y",0.03,0),op,IF(Actions!F32="Y",-0.02,0),u,MAX(0,MIN(1, base+pd+inc+cl+op)),ov,Actions!J32,IF(ov="",u,MAX(0,MIN(1,ov))))</f>
        <v/>
      </c>
      <c r="D55" s="29">
        <f>LET(u,C55,IFS(u&lt;=0.01,100,u&lt;=0.09,95,u&lt;=0.29,85,u&lt;=0.49,70,u&lt;=0.74,55,u&lt;=0.89,40,TRUE,25))</f>
        <v/>
      </c>
      <c r="E55" s="29">
        <f>LET(prev,E54,late,IF(Actions!C32="Y",35,0),ontime,IF(Actions!B32="Y",1,0),rec,IF(prev&lt;100,1,0),val,MAX(0,MIN(100, prev - late + rec*ontime)),val)</f>
        <v/>
      </c>
      <c r="F55" s="29">
        <f>LET(age,Simulator!B7 + (A55-1)/12,IFS(age&gt;=10,95,age&gt;=7,88,age&gt;=4,78,age&gt;=2,68,age&gt;=1,58,TRUE,45))</f>
        <v/>
      </c>
      <c r="G55" s="29">
        <f>LET(prev,G54,new,IF(Actions!G32="Y",6,0),rec,IF(prev&lt;100,1,0),val,MAX(60,MIN(100, prev - new + rec)),val)</f>
        <v/>
      </c>
      <c r="H55" s="29">
        <f>LET(base,IF(Simulator!B11="Y",85,70),op,IF(Actions!F32="Y",2,0),cl,IF(Actions!H32="Y",-2,0),MAX(60,MIN(90, base + op + cl)))</f>
        <v/>
      </c>
      <c r="I55" s="31">
        <f>TEXTJOIN("; ",TRUE,IF(Actions!C32="Y","Late payment","") ,IF(Actions!D32="Y","Paid down balance","") ,IF(Actions!E32="Y","Balance increased","") ,IF(Actions!F32="Y","Opened new account","") ,IF(Actions!G32="Y","Hard inquiry","") ,IF(Actions!H32="Y","Closed account",""))</f>
        <v/>
      </c>
    </row>
    <row r="56">
      <c r="A56" s="28" t="n">
        <v>30</v>
      </c>
      <c r="B56" s="29">
        <f>MAX(300,MIN(850,ROUND(300 + 0.35*E56*5.5 + 0.30*D56*5.5 + 0.15*F56*3.5 + 0.10*G56*2.5 + 0.10*H56*2.0,0 + $L$2)))</f>
        <v/>
      </c>
      <c r="C56" s="30">
        <f>LET(base,C55,pd,IF(Actions!D33="Y",-0.05,0),inc,IF(Actions!E33="Y",0.07,0),cl,IF(Actions!H33="Y",0.03,0),op,IF(Actions!F33="Y",-0.02,0),u,MAX(0,MIN(1, base+pd+inc+cl+op)),ov,Actions!J33,IF(ov="",u,MAX(0,MIN(1,ov))))</f>
        <v/>
      </c>
      <c r="D56" s="29">
        <f>LET(u,C56,IFS(u&lt;=0.01,100,u&lt;=0.09,95,u&lt;=0.29,85,u&lt;=0.49,70,u&lt;=0.74,55,u&lt;=0.89,40,TRUE,25))</f>
        <v/>
      </c>
      <c r="E56" s="29">
        <f>LET(prev,E55,late,IF(Actions!C33="Y",35,0),ontime,IF(Actions!B33="Y",1,0),rec,IF(prev&lt;100,1,0),val,MAX(0,MIN(100, prev - late + rec*ontime)),val)</f>
        <v/>
      </c>
      <c r="F56" s="29">
        <f>LET(age,Simulator!B7 + (A56-1)/12,IFS(age&gt;=10,95,age&gt;=7,88,age&gt;=4,78,age&gt;=2,68,age&gt;=1,58,TRUE,45))</f>
        <v/>
      </c>
      <c r="G56" s="29">
        <f>LET(prev,G55,new,IF(Actions!G33="Y",6,0),rec,IF(prev&lt;100,1,0),val,MAX(60,MIN(100, prev - new + rec)),val)</f>
        <v/>
      </c>
      <c r="H56" s="29">
        <f>LET(base,IF(Simulator!B11="Y",85,70),op,IF(Actions!F33="Y",2,0),cl,IF(Actions!H33="Y",-2,0),MAX(60,MIN(90, base + op + cl)))</f>
        <v/>
      </c>
      <c r="I56" s="31">
        <f>TEXTJOIN("; ",TRUE,IF(Actions!C33="Y","Late payment","") ,IF(Actions!D33="Y","Paid down balance","") ,IF(Actions!E33="Y","Balance increased","") ,IF(Actions!F33="Y","Opened new account","") ,IF(Actions!G33="Y","Hard inquiry","") ,IF(Actions!H33="Y","Closed account",""))</f>
        <v/>
      </c>
    </row>
    <row r="57">
      <c r="A57" s="28" t="n">
        <v>31</v>
      </c>
      <c r="B57" s="29">
        <f>MAX(300,MIN(850,ROUND(300 + 0.35*E57*5.5 + 0.30*D57*5.5 + 0.15*F57*3.5 + 0.10*G57*2.5 + 0.10*H57*2.0,0 + $L$2)))</f>
        <v/>
      </c>
      <c r="C57" s="30">
        <f>LET(base,C56,pd,IF(Actions!D34="Y",-0.05,0),inc,IF(Actions!E34="Y",0.07,0),cl,IF(Actions!H34="Y",0.03,0),op,IF(Actions!F34="Y",-0.02,0),u,MAX(0,MIN(1, base+pd+inc+cl+op)),ov,Actions!J34,IF(ov="",u,MAX(0,MIN(1,ov))))</f>
        <v/>
      </c>
      <c r="D57" s="29">
        <f>LET(u,C57,IFS(u&lt;=0.01,100,u&lt;=0.09,95,u&lt;=0.29,85,u&lt;=0.49,70,u&lt;=0.74,55,u&lt;=0.89,40,TRUE,25))</f>
        <v/>
      </c>
      <c r="E57" s="29">
        <f>LET(prev,E56,late,IF(Actions!C34="Y",35,0),ontime,IF(Actions!B34="Y",1,0),rec,IF(prev&lt;100,1,0),val,MAX(0,MIN(100, prev - late + rec*ontime)),val)</f>
        <v/>
      </c>
      <c r="F57" s="29">
        <f>LET(age,Simulator!B7 + (A57-1)/12,IFS(age&gt;=10,95,age&gt;=7,88,age&gt;=4,78,age&gt;=2,68,age&gt;=1,58,TRUE,45))</f>
        <v/>
      </c>
      <c r="G57" s="29">
        <f>LET(prev,G56,new,IF(Actions!G34="Y",6,0),rec,IF(prev&lt;100,1,0),val,MAX(60,MIN(100, prev - new + rec)),val)</f>
        <v/>
      </c>
      <c r="H57" s="29">
        <f>LET(base,IF(Simulator!B11="Y",85,70),op,IF(Actions!F34="Y",2,0),cl,IF(Actions!H34="Y",-2,0),MAX(60,MIN(90, base + op + cl)))</f>
        <v/>
      </c>
      <c r="I57" s="31">
        <f>TEXTJOIN("; ",TRUE,IF(Actions!C34="Y","Late payment","") ,IF(Actions!D34="Y","Paid down balance","") ,IF(Actions!E34="Y","Balance increased","") ,IF(Actions!F34="Y","Opened new account","") ,IF(Actions!G34="Y","Hard inquiry","") ,IF(Actions!H34="Y","Closed account",""))</f>
        <v/>
      </c>
    </row>
    <row r="58">
      <c r="A58" s="28" t="n">
        <v>32</v>
      </c>
      <c r="B58" s="29">
        <f>MAX(300,MIN(850,ROUND(300 + 0.35*E58*5.5 + 0.30*D58*5.5 + 0.15*F58*3.5 + 0.10*G58*2.5 + 0.10*H58*2.0,0 + $L$2)))</f>
        <v/>
      </c>
      <c r="C58" s="30">
        <f>LET(base,C57,pd,IF(Actions!D35="Y",-0.05,0),inc,IF(Actions!E35="Y",0.07,0),cl,IF(Actions!H35="Y",0.03,0),op,IF(Actions!F35="Y",-0.02,0),u,MAX(0,MIN(1, base+pd+inc+cl+op)),ov,Actions!J35,IF(ov="",u,MAX(0,MIN(1,ov))))</f>
        <v/>
      </c>
      <c r="D58" s="29">
        <f>LET(u,C58,IFS(u&lt;=0.01,100,u&lt;=0.09,95,u&lt;=0.29,85,u&lt;=0.49,70,u&lt;=0.74,55,u&lt;=0.89,40,TRUE,25))</f>
        <v/>
      </c>
      <c r="E58" s="29">
        <f>LET(prev,E57,late,IF(Actions!C35="Y",35,0),ontime,IF(Actions!B35="Y",1,0),rec,IF(prev&lt;100,1,0),val,MAX(0,MIN(100, prev - late + rec*ontime)),val)</f>
        <v/>
      </c>
      <c r="F58" s="29">
        <f>LET(age,Simulator!B7 + (A58-1)/12,IFS(age&gt;=10,95,age&gt;=7,88,age&gt;=4,78,age&gt;=2,68,age&gt;=1,58,TRUE,45))</f>
        <v/>
      </c>
      <c r="G58" s="29">
        <f>LET(prev,G57,new,IF(Actions!G35="Y",6,0),rec,IF(prev&lt;100,1,0),val,MAX(60,MIN(100, prev - new + rec)),val)</f>
        <v/>
      </c>
      <c r="H58" s="29">
        <f>LET(base,IF(Simulator!B11="Y",85,70),op,IF(Actions!F35="Y",2,0),cl,IF(Actions!H35="Y",-2,0),MAX(60,MIN(90, base + op + cl)))</f>
        <v/>
      </c>
      <c r="I58" s="31">
        <f>TEXTJOIN("; ",TRUE,IF(Actions!C35="Y","Late payment","") ,IF(Actions!D35="Y","Paid down balance","") ,IF(Actions!E35="Y","Balance increased","") ,IF(Actions!F35="Y","Opened new account","") ,IF(Actions!G35="Y","Hard inquiry","") ,IF(Actions!H35="Y","Closed account",""))</f>
        <v/>
      </c>
    </row>
    <row r="59">
      <c r="A59" s="28" t="n">
        <v>33</v>
      </c>
      <c r="B59" s="29">
        <f>MAX(300,MIN(850,ROUND(300 + 0.35*E59*5.5 + 0.30*D59*5.5 + 0.15*F59*3.5 + 0.10*G59*2.5 + 0.10*H59*2.0,0 + $L$2)))</f>
        <v/>
      </c>
      <c r="C59" s="30">
        <f>LET(base,C58,pd,IF(Actions!D36="Y",-0.05,0),inc,IF(Actions!E36="Y",0.07,0),cl,IF(Actions!H36="Y",0.03,0),op,IF(Actions!F36="Y",-0.02,0),u,MAX(0,MIN(1, base+pd+inc+cl+op)),ov,Actions!J36,IF(ov="",u,MAX(0,MIN(1,ov))))</f>
        <v/>
      </c>
      <c r="D59" s="29">
        <f>LET(u,C59,IFS(u&lt;=0.01,100,u&lt;=0.09,95,u&lt;=0.29,85,u&lt;=0.49,70,u&lt;=0.74,55,u&lt;=0.89,40,TRUE,25))</f>
        <v/>
      </c>
      <c r="E59" s="29">
        <f>LET(prev,E58,late,IF(Actions!C36="Y",35,0),ontime,IF(Actions!B36="Y",1,0),rec,IF(prev&lt;100,1,0),val,MAX(0,MIN(100, prev - late + rec*ontime)),val)</f>
        <v/>
      </c>
      <c r="F59" s="29">
        <f>LET(age,Simulator!B7 + (A59-1)/12,IFS(age&gt;=10,95,age&gt;=7,88,age&gt;=4,78,age&gt;=2,68,age&gt;=1,58,TRUE,45))</f>
        <v/>
      </c>
      <c r="G59" s="29">
        <f>LET(prev,G58,new,IF(Actions!G36="Y",6,0),rec,IF(prev&lt;100,1,0),val,MAX(60,MIN(100, prev - new + rec)),val)</f>
        <v/>
      </c>
      <c r="H59" s="29">
        <f>LET(base,IF(Simulator!B11="Y",85,70),op,IF(Actions!F36="Y",2,0),cl,IF(Actions!H36="Y",-2,0),MAX(60,MIN(90, base + op + cl)))</f>
        <v/>
      </c>
      <c r="I59" s="31">
        <f>TEXTJOIN("; ",TRUE,IF(Actions!C36="Y","Late payment","") ,IF(Actions!D36="Y","Paid down balance","") ,IF(Actions!E36="Y","Balance increased","") ,IF(Actions!F36="Y","Opened new account","") ,IF(Actions!G36="Y","Hard inquiry","") ,IF(Actions!H36="Y","Closed account",""))</f>
        <v/>
      </c>
    </row>
    <row r="60">
      <c r="A60" s="28" t="n">
        <v>34</v>
      </c>
      <c r="B60" s="29">
        <f>MAX(300,MIN(850,ROUND(300 + 0.35*E60*5.5 + 0.30*D60*5.5 + 0.15*F60*3.5 + 0.10*G60*2.5 + 0.10*H60*2.0,0 + $L$2)))</f>
        <v/>
      </c>
      <c r="C60" s="30">
        <f>LET(base,C59,pd,IF(Actions!D37="Y",-0.05,0),inc,IF(Actions!E37="Y",0.07,0),cl,IF(Actions!H37="Y",0.03,0),op,IF(Actions!F37="Y",-0.02,0),u,MAX(0,MIN(1, base+pd+inc+cl+op)),ov,Actions!J37,IF(ov="",u,MAX(0,MIN(1,ov))))</f>
        <v/>
      </c>
      <c r="D60" s="29">
        <f>LET(u,C60,IFS(u&lt;=0.01,100,u&lt;=0.09,95,u&lt;=0.29,85,u&lt;=0.49,70,u&lt;=0.74,55,u&lt;=0.89,40,TRUE,25))</f>
        <v/>
      </c>
      <c r="E60" s="29">
        <f>LET(prev,E59,late,IF(Actions!C37="Y",35,0),ontime,IF(Actions!B37="Y",1,0),rec,IF(prev&lt;100,1,0),val,MAX(0,MIN(100, prev - late + rec*ontime)),val)</f>
        <v/>
      </c>
      <c r="F60" s="29">
        <f>LET(age,Simulator!B7 + (A60-1)/12,IFS(age&gt;=10,95,age&gt;=7,88,age&gt;=4,78,age&gt;=2,68,age&gt;=1,58,TRUE,45))</f>
        <v/>
      </c>
      <c r="G60" s="29">
        <f>LET(prev,G59,new,IF(Actions!G37="Y",6,0),rec,IF(prev&lt;100,1,0),val,MAX(60,MIN(100, prev - new + rec)),val)</f>
        <v/>
      </c>
      <c r="H60" s="29">
        <f>LET(base,IF(Simulator!B11="Y",85,70),op,IF(Actions!F37="Y",2,0),cl,IF(Actions!H37="Y",-2,0),MAX(60,MIN(90, base + op + cl)))</f>
        <v/>
      </c>
      <c r="I60" s="31">
        <f>TEXTJOIN("; ",TRUE,IF(Actions!C37="Y","Late payment","") ,IF(Actions!D37="Y","Paid down balance","") ,IF(Actions!E37="Y","Balance increased","") ,IF(Actions!F37="Y","Opened new account","") ,IF(Actions!G37="Y","Hard inquiry","") ,IF(Actions!H37="Y","Closed account",""))</f>
        <v/>
      </c>
    </row>
    <row r="61">
      <c r="A61" s="28" t="n">
        <v>35</v>
      </c>
      <c r="B61" s="29">
        <f>MAX(300,MIN(850,ROUND(300 + 0.35*E61*5.5 + 0.30*D61*5.5 + 0.15*F61*3.5 + 0.10*G61*2.5 + 0.10*H61*2.0,0 + $L$2)))</f>
        <v/>
      </c>
      <c r="C61" s="30">
        <f>LET(base,C60,pd,IF(Actions!D38="Y",-0.05,0),inc,IF(Actions!E38="Y",0.07,0),cl,IF(Actions!H38="Y",0.03,0),op,IF(Actions!F38="Y",-0.02,0),u,MAX(0,MIN(1, base+pd+inc+cl+op)),ov,Actions!J38,IF(ov="",u,MAX(0,MIN(1,ov))))</f>
        <v/>
      </c>
      <c r="D61" s="29">
        <f>LET(u,C61,IFS(u&lt;=0.01,100,u&lt;=0.09,95,u&lt;=0.29,85,u&lt;=0.49,70,u&lt;=0.74,55,u&lt;=0.89,40,TRUE,25))</f>
        <v/>
      </c>
      <c r="E61" s="29">
        <f>LET(prev,E60,late,IF(Actions!C38="Y",35,0),ontime,IF(Actions!B38="Y",1,0),rec,IF(prev&lt;100,1,0),val,MAX(0,MIN(100, prev - late + rec*ontime)),val)</f>
        <v/>
      </c>
      <c r="F61" s="29">
        <f>LET(age,Simulator!B7 + (A61-1)/12,IFS(age&gt;=10,95,age&gt;=7,88,age&gt;=4,78,age&gt;=2,68,age&gt;=1,58,TRUE,45))</f>
        <v/>
      </c>
      <c r="G61" s="29">
        <f>LET(prev,G60,new,IF(Actions!G38="Y",6,0),rec,IF(prev&lt;100,1,0),val,MAX(60,MIN(100, prev - new + rec)),val)</f>
        <v/>
      </c>
      <c r="H61" s="29">
        <f>LET(base,IF(Simulator!B11="Y",85,70),op,IF(Actions!F38="Y",2,0),cl,IF(Actions!H38="Y",-2,0),MAX(60,MIN(90, base + op + cl)))</f>
        <v/>
      </c>
      <c r="I61" s="31">
        <f>TEXTJOIN("; ",TRUE,IF(Actions!C38="Y","Late payment","") ,IF(Actions!D38="Y","Paid down balance","") ,IF(Actions!E38="Y","Balance increased","") ,IF(Actions!F38="Y","Opened new account","") ,IF(Actions!G38="Y","Hard inquiry","") ,IF(Actions!H38="Y","Closed account",""))</f>
        <v/>
      </c>
    </row>
    <row r="62">
      <c r="A62" s="28" t="n">
        <v>36</v>
      </c>
      <c r="B62" s="29">
        <f>MAX(300,MIN(850,ROUND(300 + 0.35*E62*5.5 + 0.30*D62*5.5 + 0.15*F62*3.5 + 0.10*G62*2.5 + 0.10*H62*2.0,0 + $L$2)))</f>
        <v/>
      </c>
      <c r="C62" s="30">
        <f>LET(base,C61,pd,IF(Actions!D39="Y",-0.05,0),inc,IF(Actions!E39="Y",0.07,0),cl,IF(Actions!H39="Y",0.03,0),op,IF(Actions!F39="Y",-0.02,0),u,MAX(0,MIN(1, base+pd+inc+cl+op)),ov,Actions!J39,IF(ov="",u,MAX(0,MIN(1,ov))))</f>
        <v/>
      </c>
      <c r="D62" s="29">
        <f>LET(u,C62,IFS(u&lt;=0.01,100,u&lt;=0.09,95,u&lt;=0.29,85,u&lt;=0.49,70,u&lt;=0.74,55,u&lt;=0.89,40,TRUE,25))</f>
        <v/>
      </c>
      <c r="E62" s="29">
        <f>LET(prev,E61,late,IF(Actions!C39="Y",35,0),ontime,IF(Actions!B39="Y",1,0),rec,IF(prev&lt;100,1,0),val,MAX(0,MIN(100, prev - late + rec*ontime)),val)</f>
        <v/>
      </c>
      <c r="F62" s="29">
        <f>LET(age,Simulator!B7 + (A62-1)/12,IFS(age&gt;=10,95,age&gt;=7,88,age&gt;=4,78,age&gt;=2,68,age&gt;=1,58,TRUE,45))</f>
        <v/>
      </c>
      <c r="G62" s="29">
        <f>LET(prev,G61,new,IF(Actions!G39="Y",6,0),rec,IF(prev&lt;100,1,0),val,MAX(60,MIN(100, prev - new + rec)),val)</f>
        <v/>
      </c>
      <c r="H62" s="29">
        <f>LET(base,IF(Simulator!B11="Y",85,70),op,IF(Actions!F39="Y",2,0),cl,IF(Actions!H39="Y",-2,0),MAX(60,MIN(90, base + op + cl)))</f>
        <v/>
      </c>
      <c r="I62" s="31">
        <f>TEXTJOIN("; ",TRUE,IF(Actions!C39="Y","Late payment","") ,IF(Actions!D39="Y","Paid down balance","") ,IF(Actions!E39="Y","Balance increased","") ,IF(Actions!F39="Y","Opened new account","") ,IF(Actions!G39="Y","Hard inquiry","") ,IF(Actions!H39="Y","Closed account",""))</f>
        <v/>
      </c>
    </row>
    <row r="63">
      <c r="A63" s="28" t="n">
        <v>37</v>
      </c>
      <c r="B63" s="29">
        <f>MAX(300,MIN(850,ROUND(300 + 0.35*E63*5.5 + 0.30*D63*5.5 + 0.15*F63*3.5 + 0.10*G63*2.5 + 0.10*H63*2.0,0 + $L$2)))</f>
        <v/>
      </c>
      <c r="C63" s="30">
        <f>LET(base,C62,pd,IF(Actions!D40="Y",-0.05,0),inc,IF(Actions!E40="Y",0.07,0),cl,IF(Actions!H40="Y",0.03,0),op,IF(Actions!F40="Y",-0.02,0),u,MAX(0,MIN(1, base+pd+inc+cl+op)),ov,Actions!J40,IF(ov="",u,MAX(0,MIN(1,ov))))</f>
        <v/>
      </c>
      <c r="D63" s="29">
        <f>LET(u,C63,IFS(u&lt;=0.01,100,u&lt;=0.09,95,u&lt;=0.29,85,u&lt;=0.49,70,u&lt;=0.74,55,u&lt;=0.89,40,TRUE,25))</f>
        <v/>
      </c>
      <c r="E63" s="29">
        <f>LET(prev,E62,late,IF(Actions!C40="Y",35,0),ontime,IF(Actions!B40="Y",1,0),rec,IF(prev&lt;100,1,0),val,MAX(0,MIN(100, prev - late + rec*ontime)),val)</f>
        <v/>
      </c>
      <c r="F63" s="29">
        <f>LET(age,Simulator!B7 + (A63-1)/12,IFS(age&gt;=10,95,age&gt;=7,88,age&gt;=4,78,age&gt;=2,68,age&gt;=1,58,TRUE,45))</f>
        <v/>
      </c>
      <c r="G63" s="29">
        <f>LET(prev,G62,new,IF(Actions!G40="Y",6,0),rec,IF(prev&lt;100,1,0),val,MAX(60,MIN(100, prev - new + rec)),val)</f>
        <v/>
      </c>
      <c r="H63" s="29">
        <f>LET(base,IF(Simulator!B11="Y",85,70),op,IF(Actions!F40="Y",2,0),cl,IF(Actions!H40="Y",-2,0),MAX(60,MIN(90, base + op + cl)))</f>
        <v/>
      </c>
      <c r="I63" s="31">
        <f>TEXTJOIN("; ",TRUE,IF(Actions!C40="Y","Late payment","") ,IF(Actions!D40="Y","Paid down balance","") ,IF(Actions!E40="Y","Balance increased","") ,IF(Actions!F40="Y","Opened new account","") ,IF(Actions!G40="Y","Hard inquiry","") ,IF(Actions!H40="Y","Closed account",""))</f>
        <v/>
      </c>
    </row>
    <row r="64">
      <c r="A64" s="28" t="n">
        <v>38</v>
      </c>
      <c r="B64" s="29">
        <f>MAX(300,MIN(850,ROUND(300 + 0.35*E64*5.5 + 0.30*D64*5.5 + 0.15*F64*3.5 + 0.10*G64*2.5 + 0.10*H64*2.0,0 + $L$2)))</f>
        <v/>
      </c>
      <c r="C64" s="30">
        <f>LET(base,C63,pd,IF(Actions!D41="Y",-0.05,0),inc,IF(Actions!E41="Y",0.07,0),cl,IF(Actions!H41="Y",0.03,0),op,IF(Actions!F41="Y",-0.02,0),u,MAX(0,MIN(1, base+pd+inc+cl+op)),ov,Actions!J41,IF(ov="",u,MAX(0,MIN(1,ov))))</f>
        <v/>
      </c>
      <c r="D64" s="29">
        <f>LET(u,C64,IFS(u&lt;=0.01,100,u&lt;=0.09,95,u&lt;=0.29,85,u&lt;=0.49,70,u&lt;=0.74,55,u&lt;=0.89,40,TRUE,25))</f>
        <v/>
      </c>
      <c r="E64" s="29">
        <f>LET(prev,E63,late,IF(Actions!C41="Y",35,0),ontime,IF(Actions!B41="Y",1,0),rec,IF(prev&lt;100,1,0),val,MAX(0,MIN(100, prev - late + rec*ontime)),val)</f>
        <v/>
      </c>
      <c r="F64" s="29">
        <f>LET(age,Simulator!B7 + (A64-1)/12,IFS(age&gt;=10,95,age&gt;=7,88,age&gt;=4,78,age&gt;=2,68,age&gt;=1,58,TRUE,45))</f>
        <v/>
      </c>
      <c r="G64" s="29">
        <f>LET(prev,G63,new,IF(Actions!G41="Y",6,0),rec,IF(prev&lt;100,1,0),val,MAX(60,MIN(100, prev - new + rec)),val)</f>
        <v/>
      </c>
      <c r="H64" s="29">
        <f>LET(base,IF(Simulator!B11="Y",85,70),op,IF(Actions!F41="Y",2,0),cl,IF(Actions!H41="Y",-2,0),MAX(60,MIN(90, base + op + cl)))</f>
        <v/>
      </c>
      <c r="I64" s="31">
        <f>TEXTJOIN("; ",TRUE,IF(Actions!C41="Y","Late payment","") ,IF(Actions!D41="Y","Paid down balance","") ,IF(Actions!E41="Y","Balance increased","") ,IF(Actions!F41="Y","Opened new account","") ,IF(Actions!G41="Y","Hard inquiry","") ,IF(Actions!H41="Y","Closed account",""))</f>
        <v/>
      </c>
    </row>
    <row r="65">
      <c r="A65" s="28" t="n">
        <v>39</v>
      </c>
      <c r="B65" s="29">
        <f>MAX(300,MIN(850,ROUND(300 + 0.35*E65*5.5 + 0.30*D65*5.5 + 0.15*F65*3.5 + 0.10*G65*2.5 + 0.10*H65*2.0,0 + $L$2)))</f>
        <v/>
      </c>
      <c r="C65" s="30">
        <f>LET(base,C64,pd,IF(Actions!D42="Y",-0.05,0),inc,IF(Actions!E42="Y",0.07,0),cl,IF(Actions!H42="Y",0.03,0),op,IF(Actions!F42="Y",-0.02,0),u,MAX(0,MIN(1, base+pd+inc+cl+op)),ov,Actions!J42,IF(ov="",u,MAX(0,MIN(1,ov))))</f>
        <v/>
      </c>
      <c r="D65" s="29">
        <f>LET(u,C65,IFS(u&lt;=0.01,100,u&lt;=0.09,95,u&lt;=0.29,85,u&lt;=0.49,70,u&lt;=0.74,55,u&lt;=0.89,40,TRUE,25))</f>
        <v/>
      </c>
      <c r="E65" s="29">
        <f>LET(prev,E64,late,IF(Actions!C42="Y",35,0),ontime,IF(Actions!B42="Y",1,0),rec,IF(prev&lt;100,1,0),val,MAX(0,MIN(100, prev - late + rec*ontime)),val)</f>
        <v/>
      </c>
      <c r="F65" s="29">
        <f>LET(age,Simulator!B7 + (A65-1)/12,IFS(age&gt;=10,95,age&gt;=7,88,age&gt;=4,78,age&gt;=2,68,age&gt;=1,58,TRUE,45))</f>
        <v/>
      </c>
      <c r="G65" s="29">
        <f>LET(prev,G64,new,IF(Actions!G42="Y",6,0),rec,IF(prev&lt;100,1,0),val,MAX(60,MIN(100, prev - new + rec)),val)</f>
        <v/>
      </c>
      <c r="H65" s="29">
        <f>LET(base,IF(Simulator!B11="Y",85,70),op,IF(Actions!F42="Y",2,0),cl,IF(Actions!H42="Y",-2,0),MAX(60,MIN(90, base + op + cl)))</f>
        <v/>
      </c>
      <c r="I65" s="31">
        <f>TEXTJOIN("; ",TRUE,IF(Actions!C42="Y","Late payment","") ,IF(Actions!D42="Y","Paid down balance","") ,IF(Actions!E42="Y","Balance increased","") ,IF(Actions!F42="Y","Opened new account","") ,IF(Actions!G42="Y","Hard inquiry","") ,IF(Actions!H42="Y","Closed account",""))</f>
        <v/>
      </c>
    </row>
    <row r="66">
      <c r="A66" s="28" t="n">
        <v>40</v>
      </c>
      <c r="B66" s="29">
        <f>MAX(300,MIN(850,ROUND(300 + 0.35*E66*5.5 + 0.30*D66*5.5 + 0.15*F66*3.5 + 0.10*G66*2.5 + 0.10*H66*2.0,0 + $L$2)))</f>
        <v/>
      </c>
      <c r="C66" s="30">
        <f>LET(base,C65,pd,IF(Actions!D43="Y",-0.05,0),inc,IF(Actions!E43="Y",0.07,0),cl,IF(Actions!H43="Y",0.03,0),op,IF(Actions!F43="Y",-0.02,0),u,MAX(0,MIN(1, base+pd+inc+cl+op)),ov,Actions!J43,IF(ov="",u,MAX(0,MIN(1,ov))))</f>
        <v/>
      </c>
      <c r="D66" s="29">
        <f>LET(u,C66,IFS(u&lt;=0.01,100,u&lt;=0.09,95,u&lt;=0.29,85,u&lt;=0.49,70,u&lt;=0.74,55,u&lt;=0.89,40,TRUE,25))</f>
        <v/>
      </c>
      <c r="E66" s="29">
        <f>LET(prev,E65,late,IF(Actions!C43="Y",35,0),ontime,IF(Actions!B43="Y",1,0),rec,IF(prev&lt;100,1,0),val,MAX(0,MIN(100, prev - late + rec*ontime)),val)</f>
        <v/>
      </c>
      <c r="F66" s="29">
        <f>LET(age,Simulator!B7 + (A66-1)/12,IFS(age&gt;=10,95,age&gt;=7,88,age&gt;=4,78,age&gt;=2,68,age&gt;=1,58,TRUE,45))</f>
        <v/>
      </c>
      <c r="G66" s="29">
        <f>LET(prev,G65,new,IF(Actions!G43="Y",6,0),rec,IF(prev&lt;100,1,0),val,MAX(60,MIN(100, prev - new + rec)),val)</f>
        <v/>
      </c>
      <c r="H66" s="29">
        <f>LET(base,IF(Simulator!B11="Y",85,70),op,IF(Actions!F43="Y",2,0),cl,IF(Actions!H43="Y",-2,0),MAX(60,MIN(90, base + op + cl)))</f>
        <v/>
      </c>
      <c r="I66" s="31">
        <f>TEXTJOIN("; ",TRUE,IF(Actions!C43="Y","Late payment","") ,IF(Actions!D43="Y","Paid down balance","") ,IF(Actions!E43="Y","Balance increased","") ,IF(Actions!F43="Y","Opened new account","") ,IF(Actions!G43="Y","Hard inquiry","") ,IF(Actions!H43="Y","Closed account",""))</f>
        <v/>
      </c>
    </row>
    <row r="67">
      <c r="A67" s="28" t="n">
        <v>41</v>
      </c>
      <c r="B67" s="29">
        <f>MAX(300,MIN(850,ROUND(300 + 0.35*E67*5.5 + 0.30*D67*5.5 + 0.15*F67*3.5 + 0.10*G67*2.5 + 0.10*H67*2.0,0 + $L$2)))</f>
        <v/>
      </c>
      <c r="C67" s="30">
        <f>LET(base,C66,pd,IF(Actions!D44="Y",-0.05,0),inc,IF(Actions!E44="Y",0.07,0),cl,IF(Actions!H44="Y",0.03,0),op,IF(Actions!F44="Y",-0.02,0),u,MAX(0,MIN(1, base+pd+inc+cl+op)),ov,Actions!J44,IF(ov="",u,MAX(0,MIN(1,ov))))</f>
        <v/>
      </c>
      <c r="D67" s="29">
        <f>LET(u,C67,IFS(u&lt;=0.01,100,u&lt;=0.09,95,u&lt;=0.29,85,u&lt;=0.49,70,u&lt;=0.74,55,u&lt;=0.89,40,TRUE,25))</f>
        <v/>
      </c>
      <c r="E67" s="29">
        <f>LET(prev,E66,late,IF(Actions!C44="Y",35,0),ontime,IF(Actions!B44="Y",1,0),rec,IF(prev&lt;100,1,0),val,MAX(0,MIN(100, prev - late + rec*ontime)),val)</f>
        <v/>
      </c>
      <c r="F67" s="29">
        <f>LET(age,Simulator!B7 + (A67-1)/12,IFS(age&gt;=10,95,age&gt;=7,88,age&gt;=4,78,age&gt;=2,68,age&gt;=1,58,TRUE,45))</f>
        <v/>
      </c>
      <c r="G67" s="29">
        <f>LET(prev,G66,new,IF(Actions!G44="Y",6,0),rec,IF(prev&lt;100,1,0),val,MAX(60,MIN(100, prev - new + rec)),val)</f>
        <v/>
      </c>
      <c r="H67" s="29">
        <f>LET(base,IF(Simulator!B11="Y",85,70),op,IF(Actions!F44="Y",2,0),cl,IF(Actions!H44="Y",-2,0),MAX(60,MIN(90, base + op + cl)))</f>
        <v/>
      </c>
      <c r="I67" s="31">
        <f>TEXTJOIN("; ",TRUE,IF(Actions!C44="Y","Late payment","") ,IF(Actions!D44="Y","Paid down balance","") ,IF(Actions!E44="Y","Balance increased","") ,IF(Actions!F44="Y","Opened new account","") ,IF(Actions!G44="Y","Hard inquiry","") ,IF(Actions!H44="Y","Closed account",""))</f>
        <v/>
      </c>
    </row>
    <row r="68">
      <c r="A68" s="28" t="n">
        <v>42</v>
      </c>
      <c r="B68" s="29">
        <f>MAX(300,MIN(850,ROUND(300 + 0.35*E68*5.5 + 0.30*D68*5.5 + 0.15*F68*3.5 + 0.10*G68*2.5 + 0.10*H68*2.0,0 + $L$2)))</f>
        <v/>
      </c>
      <c r="C68" s="30">
        <f>LET(base,C67,pd,IF(Actions!D45="Y",-0.05,0),inc,IF(Actions!E45="Y",0.07,0),cl,IF(Actions!H45="Y",0.03,0),op,IF(Actions!F45="Y",-0.02,0),u,MAX(0,MIN(1, base+pd+inc+cl+op)),ov,Actions!J45,IF(ov="",u,MAX(0,MIN(1,ov))))</f>
        <v/>
      </c>
      <c r="D68" s="29">
        <f>LET(u,C68,IFS(u&lt;=0.01,100,u&lt;=0.09,95,u&lt;=0.29,85,u&lt;=0.49,70,u&lt;=0.74,55,u&lt;=0.89,40,TRUE,25))</f>
        <v/>
      </c>
      <c r="E68" s="29">
        <f>LET(prev,E67,late,IF(Actions!C45="Y",35,0),ontime,IF(Actions!B45="Y",1,0),rec,IF(prev&lt;100,1,0),val,MAX(0,MIN(100, prev - late + rec*ontime)),val)</f>
        <v/>
      </c>
      <c r="F68" s="29">
        <f>LET(age,Simulator!B7 + (A68-1)/12,IFS(age&gt;=10,95,age&gt;=7,88,age&gt;=4,78,age&gt;=2,68,age&gt;=1,58,TRUE,45))</f>
        <v/>
      </c>
      <c r="G68" s="29">
        <f>LET(prev,G67,new,IF(Actions!G45="Y",6,0),rec,IF(prev&lt;100,1,0),val,MAX(60,MIN(100, prev - new + rec)),val)</f>
        <v/>
      </c>
      <c r="H68" s="29">
        <f>LET(base,IF(Simulator!B11="Y",85,70),op,IF(Actions!F45="Y",2,0),cl,IF(Actions!H45="Y",-2,0),MAX(60,MIN(90, base + op + cl)))</f>
        <v/>
      </c>
      <c r="I68" s="31">
        <f>TEXTJOIN("; ",TRUE,IF(Actions!C45="Y","Late payment","") ,IF(Actions!D45="Y","Paid down balance","") ,IF(Actions!E45="Y","Balance increased","") ,IF(Actions!F45="Y","Opened new account","") ,IF(Actions!G45="Y","Hard inquiry","") ,IF(Actions!H45="Y","Closed account",""))</f>
        <v/>
      </c>
    </row>
    <row r="69">
      <c r="A69" s="28" t="n">
        <v>43</v>
      </c>
      <c r="B69" s="29">
        <f>MAX(300,MIN(850,ROUND(300 + 0.35*E69*5.5 + 0.30*D69*5.5 + 0.15*F69*3.5 + 0.10*G69*2.5 + 0.10*H69*2.0,0 + $L$2)))</f>
        <v/>
      </c>
      <c r="C69" s="30">
        <f>LET(base,C68,pd,IF(Actions!D46="Y",-0.05,0),inc,IF(Actions!E46="Y",0.07,0),cl,IF(Actions!H46="Y",0.03,0),op,IF(Actions!F46="Y",-0.02,0),u,MAX(0,MIN(1, base+pd+inc+cl+op)),ov,Actions!J46,IF(ov="",u,MAX(0,MIN(1,ov))))</f>
        <v/>
      </c>
      <c r="D69" s="29">
        <f>LET(u,C69,IFS(u&lt;=0.01,100,u&lt;=0.09,95,u&lt;=0.29,85,u&lt;=0.49,70,u&lt;=0.74,55,u&lt;=0.89,40,TRUE,25))</f>
        <v/>
      </c>
      <c r="E69" s="29">
        <f>LET(prev,E68,late,IF(Actions!C46="Y",35,0),ontime,IF(Actions!B46="Y",1,0),rec,IF(prev&lt;100,1,0),val,MAX(0,MIN(100, prev - late + rec*ontime)),val)</f>
        <v/>
      </c>
      <c r="F69" s="29">
        <f>LET(age,Simulator!B7 + (A69-1)/12,IFS(age&gt;=10,95,age&gt;=7,88,age&gt;=4,78,age&gt;=2,68,age&gt;=1,58,TRUE,45))</f>
        <v/>
      </c>
      <c r="G69" s="29">
        <f>LET(prev,G68,new,IF(Actions!G46="Y",6,0),rec,IF(prev&lt;100,1,0),val,MAX(60,MIN(100, prev - new + rec)),val)</f>
        <v/>
      </c>
      <c r="H69" s="29">
        <f>LET(base,IF(Simulator!B11="Y",85,70),op,IF(Actions!F46="Y",2,0),cl,IF(Actions!H46="Y",-2,0),MAX(60,MIN(90, base + op + cl)))</f>
        <v/>
      </c>
      <c r="I69" s="31">
        <f>TEXTJOIN("; ",TRUE,IF(Actions!C46="Y","Late payment","") ,IF(Actions!D46="Y","Paid down balance","") ,IF(Actions!E46="Y","Balance increased","") ,IF(Actions!F46="Y","Opened new account","") ,IF(Actions!G46="Y","Hard inquiry","") ,IF(Actions!H46="Y","Closed account",""))</f>
        <v/>
      </c>
    </row>
    <row r="70">
      <c r="A70" s="28" t="n">
        <v>44</v>
      </c>
      <c r="B70" s="29">
        <f>MAX(300,MIN(850,ROUND(300 + 0.35*E70*5.5 + 0.30*D70*5.5 + 0.15*F70*3.5 + 0.10*G70*2.5 + 0.10*H70*2.0,0 + $L$2)))</f>
        <v/>
      </c>
      <c r="C70" s="30">
        <f>LET(base,C69,pd,IF(Actions!D47="Y",-0.05,0),inc,IF(Actions!E47="Y",0.07,0),cl,IF(Actions!H47="Y",0.03,0),op,IF(Actions!F47="Y",-0.02,0),u,MAX(0,MIN(1, base+pd+inc+cl+op)),ov,Actions!J47,IF(ov="",u,MAX(0,MIN(1,ov))))</f>
        <v/>
      </c>
      <c r="D70" s="29">
        <f>LET(u,C70,IFS(u&lt;=0.01,100,u&lt;=0.09,95,u&lt;=0.29,85,u&lt;=0.49,70,u&lt;=0.74,55,u&lt;=0.89,40,TRUE,25))</f>
        <v/>
      </c>
      <c r="E70" s="29">
        <f>LET(prev,E69,late,IF(Actions!C47="Y",35,0),ontime,IF(Actions!B47="Y",1,0),rec,IF(prev&lt;100,1,0),val,MAX(0,MIN(100, prev - late + rec*ontime)),val)</f>
        <v/>
      </c>
      <c r="F70" s="29">
        <f>LET(age,Simulator!B7 + (A70-1)/12,IFS(age&gt;=10,95,age&gt;=7,88,age&gt;=4,78,age&gt;=2,68,age&gt;=1,58,TRUE,45))</f>
        <v/>
      </c>
      <c r="G70" s="29">
        <f>LET(prev,G69,new,IF(Actions!G47="Y",6,0),rec,IF(prev&lt;100,1,0),val,MAX(60,MIN(100, prev - new + rec)),val)</f>
        <v/>
      </c>
      <c r="H70" s="29">
        <f>LET(base,IF(Simulator!B11="Y",85,70),op,IF(Actions!F47="Y",2,0),cl,IF(Actions!H47="Y",-2,0),MAX(60,MIN(90, base + op + cl)))</f>
        <v/>
      </c>
      <c r="I70" s="31">
        <f>TEXTJOIN("; ",TRUE,IF(Actions!C47="Y","Late payment","") ,IF(Actions!D47="Y","Paid down balance","") ,IF(Actions!E47="Y","Balance increased","") ,IF(Actions!F47="Y","Opened new account","") ,IF(Actions!G47="Y","Hard inquiry","") ,IF(Actions!H47="Y","Closed account",""))</f>
        <v/>
      </c>
    </row>
    <row r="71">
      <c r="A71" s="28" t="n">
        <v>45</v>
      </c>
      <c r="B71" s="29">
        <f>MAX(300,MIN(850,ROUND(300 + 0.35*E71*5.5 + 0.30*D71*5.5 + 0.15*F71*3.5 + 0.10*G71*2.5 + 0.10*H71*2.0,0 + $L$2)))</f>
        <v/>
      </c>
      <c r="C71" s="30">
        <f>LET(base,C70,pd,IF(Actions!D48="Y",-0.05,0),inc,IF(Actions!E48="Y",0.07,0),cl,IF(Actions!H48="Y",0.03,0),op,IF(Actions!F48="Y",-0.02,0),u,MAX(0,MIN(1, base+pd+inc+cl+op)),ov,Actions!J48,IF(ov="",u,MAX(0,MIN(1,ov))))</f>
        <v/>
      </c>
      <c r="D71" s="29">
        <f>LET(u,C71,IFS(u&lt;=0.01,100,u&lt;=0.09,95,u&lt;=0.29,85,u&lt;=0.49,70,u&lt;=0.74,55,u&lt;=0.89,40,TRUE,25))</f>
        <v/>
      </c>
      <c r="E71" s="29">
        <f>LET(prev,E70,late,IF(Actions!C48="Y",35,0),ontime,IF(Actions!B48="Y",1,0),rec,IF(prev&lt;100,1,0),val,MAX(0,MIN(100, prev - late + rec*ontime)),val)</f>
        <v/>
      </c>
      <c r="F71" s="29">
        <f>LET(age,Simulator!B7 + (A71-1)/12,IFS(age&gt;=10,95,age&gt;=7,88,age&gt;=4,78,age&gt;=2,68,age&gt;=1,58,TRUE,45))</f>
        <v/>
      </c>
      <c r="G71" s="29">
        <f>LET(prev,G70,new,IF(Actions!G48="Y",6,0),rec,IF(prev&lt;100,1,0),val,MAX(60,MIN(100, prev - new + rec)),val)</f>
        <v/>
      </c>
      <c r="H71" s="29">
        <f>LET(base,IF(Simulator!B11="Y",85,70),op,IF(Actions!F48="Y",2,0),cl,IF(Actions!H48="Y",-2,0),MAX(60,MIN(90, base + op + cl)))</f>
        <v/>
      </c>
      <c r="I71" s="31">
        <f>TEXTJOIN("; ",TRUE,IF(Actions!C48="Y","Late payment","") ,IF(Actions!D48="Y","Paid down balance","") ,IF(Actions!E48="Y","Balance increased","") ,IF(Actions!F48="Y","Opened new account","") ,IF(Actions!G48="Y","Hard inquiry","") ,IF(Actions!H48="Y","Closed account",""))</f>
        <v/>
      </c>
    </row>
    <row r="72">
      <c r="A72" s="28" t="n">
        <v>46</v>
      </c>
      <c r="B72" s="29">
        <f>MAX(300,MIN(850,ROUND(300 + 0.35*E72*5.5 + 0.30*D72*5.5 + 0.15*F72*3.5 + 0.10*G72*2.5 + 0.10*H72*2.0,0 + $L$2)))</f>
        <v/>
      </c>
      <c r="C72" s="30">
        <f>LET(base,C71,pd,IF(Actions!D49="Y",-0.05,0),inc,IF(Actions!E49="Y",0.07,0),cl,IF(Actions!H49="Y",0.03,0),op,IF(Actions!F49="Y",-0.02,0),u,MAX(0,MIN(1, base+pd+inc+cl+op)),ov,Actions!J49,IF(ov="",u,MAX(0,MIN(1,ov))))</f>
        <v/>
      </c>
      <c r="D72" s="29">
        <f>LET(u,C72,IFS(u&lt;=0.01,100,u&lt;=0.09,95,u&lt;=0.29,85,u&lt;=0.49,70,u&lt;=0.74,55,u&lt;=0.89,40,TRUE,25))</f>
        <v/>
      </c>
      <c r="E72" s="29">
        <f>LET(prev,E71,late,IF(Actions!C49="Y",35,0),ontime,IF(Actions!B49="Y",1,0),rec,IF(prev&lt;100,1,0),val,MAX(0,MIN(100, prev - late + rec*ontime)),val)</f>
        <v/>
      </c>
      <c r="F72" s="29">
        <f>LET(age,Simulator!B7 + (A72-1)/12,IFS(age&gt;=10,95,age&gt;=7,88,age&gt;=4,78,age&gt;=2,68,age&gt;=1,58,TRUE,45))</f>
        <v/>
      </c>
      <c r="G72" s="29">
        <f>LET(prev,G71,new,IF(Actions!G49="Y",6,0),rec,IF(prev&lt;100,1,0),val,MAX(60,MIN(100, prev - new + rec)),val)</f>
        <v/>
      </c>
      <c r="H72" s="29">
        <f>LET(base,IF(Simulator!B11="Y",85,70),op,IF(Actions!F49="Y",2,0),cl,IF(Actions!H49="Y",-2,0),MAX(60,MIN(90, base + op + cl)))</f>
        <v/>
      </c>
      <c r="I72" s="31">
        <f>TEXTJOIN("; ",TRUE,IF(Actions!C49="Y","Late payment","") ,IF(Actions!D49="Y","Paid down balance","") ,IF(Actions!E49="Y","Balance increased","") ,IF(Actions!F49="Y","Opened new account","") ,IF(Actions!G49="Y","Hard inquiry","") ,IF(Actions!H49="Y","Closed account",""))</f>
        <v/>
      </c>
    </row>
    <row r="73">
      <c r="A73" s="28" t="n">
        <v>47</v>
      </c>
      <c r="B73" s="29">
        <f>MAX(300,MIN(850,ROUND(300 + 0.35*E73*5.5 + 0.30*D73*5.5 + 0.15*F73*3.5 + 0.10*G73*2.5 + 0.10*H73*2.0,0 + $L$2)))</f>
        <v/>
      </c>
      <c r="C73" s="30">
        <f>LET(base,C72,pd,IF(Actions!D50="Y",-0.05,0),inc,IF(Actions!E50="Y",0.07,0),cl,IF(Actions!H50="Y",0.03,0),op,IF(Actions!F50="Y",-0.02,0),u,MAX(0,MIN(1, base+pd+inc+cl+op)),ov,Actions!J50,IF(ov="",u,MAX(0,MIN(1,ov))))</f>
        <v/>
      </c>
      <c r="D73" s="29">
        <f>LET(u,C73,IFS(u&lt;=0.01,100,u&lt;=0.09,95,u&lt;=0.29,85,u&lt;=0.49,70,u&lt;=0.74,55,u&lt;=0.89,40,TRUE,25))</f>
        <v/>
      </c>
      <c r="E73" s="29">
        <f>LET(prev,E72,late,IF(Actions!C50="Y",35,0),ontime,IF(Actions!B50="Y",1,0),rec,IF(prev&lt;100,1,0),val,MAX(0,MIN(100, prev - late + rec*ontime)),val)</f>
        <v/>
      </c>
      <c r="F73" s="29">
        <f>LET(age,Simulator!B7 + (A73-1)/12,IFS(age&gt;=10,95,age&gt;=7,88,age&gt;=4,78,age&gt;=2,68,age&gt;=1,58,TRUE,45))</f>
        <v/>
      </c>
      <c r="G73" s="29">
        <f>LET(prev,G72,new,IF(Actions!G50="Y",6,0),rec,IF(prev&lt;100,1,0),val,MAX(60,MIN(100, prev - new + rec)),val)</f>
        <v/>
      </c>
      <c r="H73" s="29">
        <f>LET(base,IF(Simulator!B11="Y",85,70),op,IF(Actions!F50="Y",2,0),cl,IF(Actions!H50="Y",-2,0),MAX(60,MIN(90, base + op + cl)))</f>
        <v/>
      </c>
      <c r="I73" s="31">
        <f>TEXTJOIN("; ",TRUE,IF(Actions!C50="Y","Late payment","") ,IF(Actions!D50="Y","Paid down balance","") ,IF(Actions!E50="Y","Balance increased","") ,IF(Actions!F50="Y","Opened new account","") ,IF(Actions!G50="Y","Hard inquiry","") ,IF(Actions!H50="Y","Closed account",""))</f>
        <v/>
      </c>
    </row>
    <row r="74">
      <c r="A74" s="28" t="n">
        <v>48</v>
      </c>
      <c r="B74" s="29">
        <f>MAX(300,MIN(850,ROUND(300 + 0.35*E74*5.5 + 0.30*D74*5.5 + 0.15*F74*3.5 + 0.10*G74*2.5 + 0.10*H74*2.0,0 + $L$2)))</f>
        <v/>
      </c>
      <c r="C74" s="30">
        <f>LET(base,C73,pd,IF(Actions!D51="Y",-0.05,0),inc,IF(Actions!E51="Y",0.07,0),cl,IF(Actions!H51="Y",0.03,0),op,IF(Actions!F51="Y",-0.02,0),u,MAX(0,MIN(1, base+pd+inc+cl+op)),ov,Actions!J51,IF(ov="",u,MAX(0,MIN(1,ov))))</f>
        <v/>
      </c>
      <c r="D74" s="29">
        <f>LET(u,C74,IFS(u&lt;=0.01,100,u&lt;=0.09,95,u&lt;=0.29,85,u&lt;=0.49,70,u&lt;=0.74,55,u&lt;=0.89,40,TRUE,25))</f>
        <v/>
      </c>
      <c r="E74" s="29">
        <f>LET(prev,E73,late,IF(Actions!C51="Y",35,0),ontime,IF(Actions!B51="Y",1,0),rec,IF(prev&lt;100,1,0),val,MAX(0,MIN(100, prev - late + rec*ontime)),val)</f>
        <v/>
      </c>
      <c r="F74" s="29">
        <f>LET(age,Simulator!B7 + (A74-1)/12,IFS(age&gt;=10,95,age&gt;=7,88,age&gt;=4,78,age&gt;=2,68,age&gt;=1,58,TRUE,45))</f>
        <v/>
      </c>
      <c r="G74" s="29">
        <f>LET(prev,G73,new,IF(Actions!G51="Y",6,0),rec,IF(prev&lt;100,1,0),val,MAX(60,MIN(100, prev - new + rec)),val)</f>
        <v/>
      </c>
      <c r="H74" s="29">
        <f>LET(base,IF(Simulator!B11="Y",85,70),op,IF(Actions!F51="Y",2,0),cl,IF(Actions!H51="Y",-2,0),MAX(60,MIN(90, base + op + cl)))</f>
        <v/>
      </c>
      <c r="I74" s="31">
        <f>TEXTJOIN("; ",TRUE,IF(Actions!C51="Y","Late payment","") ,IF(Actions!D51="Y","Paid down balance","") ,IF(Actions!E51="Y","Balance increased","") ,IF(Actions!F51="Y","Opened new account","") ,IF(Actions!G51="Y","Hard inquiry","") ,IF(Actions!H51="Y","Closed account",""))</f>
        <v/>
      </c>
    </row>
    <row r="75">
      <c r="A75" s="28" t="n">
        <v>49</v>
      </c>
      <c r="B75" s="29">
        <f>MAX(300,MIN(850,ROUND(300 + 0.35*E75*5.5 + 0.30*D75*5.5 + 0.15*F75*3.5 + 0.10*G75*2.5 + 0.10*H75*2.0,0 + $L$2)))</f>
        <v/>
      </c>
      <c r="C75" s="30">
        <f>LET(base,C74,pd,IF(Actions!D52="Y",-0.05,0),inc,IF(Actions!E52="Y",0.07,0),cl,IF(Actions!H52="Y",0.03,0),op,IF(Actions!F52="Y",-0.02,0),u,MAX(0,MIN(1, base+pd+inc+cl+op)),ov,Actions!J52,IF(ov="",u,MAX(0,MIN(1,ov))))</f>
        <v/>
      </c>
      <c r="D75" s="29">
        <f>LET(u,C75,IFS(u&lt;=0.01,100,u&lt;=0.09,95,u&lt;=0.29,85,u&lt;=0.49,70,u&lt;=0.74,55,u&lt;=0.89,40,TRUE,25))</f>
        <v/>
      </c>
      <c r="E75" s="29">
        <f>LET(prev,E74,late,IF(Actions!C52="Y",35,0),ontime,IF(Actions!B52="Y",1,0),rec,IF(prev&lt;100,1,0),val,MAX(0,MIN(100, prev - late + rec*ontime)),val)</f>
        <v/>
      </c>
      <c r="F75" s="29">
        <f>LET(age,Simulator!B7 + (A75-1)/12,IFS(age&gt;=10,95,age&gt;=7,88,age&gt;=4,78,age&gt;=2,68,age&gt;=1,58,TRUE,45))</f>
        <v/>
      </c>
      <c r="G75" s="29">
        <f>LET(prev,G74,new,IF(Actions!G52="Y",6,0),rec,IF(prev&lt;100,1,0),val,MAX(60,MIN(100, prev - new + rec)),val)</f>
        <v/>
      </c>
      <c r="H75" s="29">
        <f>LET(base,IF(Simulator!B11="Y",85,70),op,IF(Actions!F52="Y",2,0),cl,IF(Actions!H52="Y",-2,0),MAX(60,MIN(90, base + op + cl)))</f>
        <v/>
      </c>
      <c r="I75" s="31">
        <f>TEXTJOIN("; ",TRUE,IF(Actions!C52="Y","Late payment","") ,IF(Actions!D52="Y","Paid down balance","") ,IF(Actions!E52="Y","Balance increased","") ,IF(Actions!F52="Y","Opened new account","") ,IF(Actions!G52="Y","Hard inquiry","") ,IF(Actions!H52="Y","Closed account",""))</f>
        <v/>
      </c>
    </row>
    <row r="76">
      <c r="A76" s="28" t="n">
        <v>50</v>
      </c>
      <c r="B76" s="29">
        <f>MAX(300,MIN(850,ROUND(300 + 0.35*E76*5.5 + 0.30*D76*5.5 + 0.15*F76*3.5 + 0.10*G76*2.5 + 0.10*H76*2.0,0 + $L$2)))</f>
        <v/>
      </c>
      <c r="C76" s="30">
        <f>LET(base,C75,pd,IF(Actions!D53="Y",-0.05,0),inc,IF(Actions!E53="Y",0.07,0),cl,IF(Actions!H53="Y",0.03,0),op,IF(Actions!F53="Y",-0.02,0),u,MAX(0,MIN(1, base+pd+inc+cl+op)),ov,Actions!J53,IF(ov="",u,MAX(0,MIN(1,ov))))</f>
        <v/>
      </c>
      <c r="D76" s="29">
        <f>LET(u,C76,IFS(u&lt;=0.01,100,u&lt;=0.09,95,u&lt;=0.29,85,u&lt;=0.49,70,u&lt;=0.74,55,u&lt;=0.89,40,TRUE,25))</f>
        <v/>
      </c>
      <c r="E76" s="29">
        <f>LET(prev,E75,late,IF(Actions!C53="Y",35,0),ontime,IF(Actions!B53="Y",1,0),rec,IF(prev&lt;100,1,0),val,MAX(0,MIN(100, prev - late + rec*ontime)),val)</f>
        <v/>
      </c>
      <c r="F76" s="29">
        <f>LET(age,Simulator!B7 + (A76-1)/12,IFS(age&gt;=10,95,age&gt;=7,88,age&gt;=4,78,age&gt;=2,68,age&gt;=1,58,TRUE,45))</f>
        <v/>
      </c>
      <c r="G76" s="29">
        <f>LET(prev,G75,new,IF(Actions!G53="Y",6,0),rec,IF(prev&lt;100,1,0),val,MAX(60,MIN(100, prev - new + rec)),val)</f>
        <v/>
      </c>
      <c r="H76" s="29">
        <f>LET(base,IF(Simulator!B11="Y",85,70),op,IF(Actions!F53="Y",2,0),cl,IF(Actions!H53="Y",-2,0),MAX(60,MIN(90, base + op + cl)))</f>
        <v/>
      </c>
      <c r="I76" s="31">
        <f>TEXTJOIN("; ",TRUE,IF(Actions!C53="Y","Late payment","") ,IF(Actions!D53="Y","Paid down balance","") ,IF(Actions!E53="Y","Balance increased","") ,IF(Actions!F53="Y","Opened new account","") ,IF(Actions!G53="Y","Hard inquiry","") ,IF(Actions!H53="Y","Closed account",""))</f>
        <v/>
      </c>
    </row>
    <row r="77">
      <c r="A77" s="28" t="n">
        <v>51</v>
      </c>
      <c r="B77" s="29">
        <f>MAX(300,MIN(850,ROUND(300 + 0.35*E77*5.5 + 0.30*D77*5.5 + 0.15*F77*3.5 + 0.10*G77*2.5 + 0.10*H77*2.0,0 + $L$2)))</f>
        <v/>
      </c>
      <c r="C77" s="30">
        <f>LET(base,C76,pd,IF(Actions!D54="Y",-0.05,0),inc,IF(Actions!E54="Y",0.07,0),cl,IF(Actions!H54="Y",0.03,0),op,IF(Actions!F54="Y",-0.02,0),u,MAX(0,MIN(1, base+pd+inc+cl+op)),ov,Actions!J54,IF(ov="",u,MAX(0,MIN(1,ov))))</f>
        <v/>
      </c>
      <c r="D77" s="29">
        <f>LET(u,C77,IFS(u&lt;=0.01,100,u&lt;=0.09,95,u&lt;=0.29,85,u&lt;=0.49,70,u&lt;=0.74,55,u&lt;=0.89,40,TRUE,25))</f>
        <v/>
      </c>
      <c r="E77" s="29">
        <f>LET(prev,E76,late,IF(Actions!C54="Y",35,0),ontime,IF(Actions!B54="Y",1,0),rec,IF(prev&lt;100,1,0),val,MAX(0,MIN(100, prev - late + rec*ontime)),val)</f>
        <v/>
      </c>
      <c r="F77" s="29">
        <f>LET(age,Simulator!B7 + (A77-1)/12,IFS(age&gt;=10,95,age&gt;=7,88,age&gt;=4,78,age&gt;=2,68,age&gt;=1,58,TRUE,45))</f>
        <v/>
      </c>
      <c r="G77" s="29">
        <f>LET(prev,G76,new,IF(Actions!G54="Y",6,0),rec,IF(prev&lt;100,1,0),val,MAX(60,MIN(100, prev - new + rec)),val)</f>
        <v/>
      </c>
      <c r="H77" s="29">
        <f>LET(base,IF(Simulator!B11="Y",85,70),op,IF(Actions!F54="Y",2,0),cl,IF(Actions!H54="Y",-2,0),MAX(60,MIN(90, base + op + cl)))</f>
        <v/>
      </c>
      <c r="I77" s="31">
        <f>TEXTJOIN("; ",TRUE,IF(Actions!C54="Y","Late payment","") ,IF(Actions!D54="Y","Paid down balance","") ,IF(Actions!E54="Y","Balance increased","") ,IF(Actions!F54="Y","Opened new account","") ,IF(Actions!G54="Y","Hard inquiry","") ,IF(Actions!H54="Y","Closed account",""))</f>
        <v/>
      </c>
    </row>
    <row r="78">
      <c r="A78" s="28" t="n">
        <v>52</v>
      </c>
      <c r="B78" s="29">
        <f>MAX(300,MIN(850,ROUND(300 + 0.35*E78*5.5 + 0.30*D78*5.5 + 0.15*F78*3.5 + 0.10*G78*2.5 + 0.10*H78*2.0,0 + $L$2)))</f>
        <v/>
      </c>
      <c r="C78" s="30">
        <f>LET(base,C77,pd,IF(Actions!D55="Y",-0.05,0),inc,IF(Actions!E55="Y",0.07,0),cl,IF(Actions!H55="Y",0.03,0),op,IF(Actions!F55="Y",-0.02,0),u,MAX(0,MIN(1, base+pd+inc+cl+op)),ov,Actions!J55,IF(ov="",u,MAX(0,MIN(1,ov))))</f>
        <v/>
      </c>
      <c r="D78" s="29">
        <f>LET(u,C78,IFS(u&lt;=0.01,100,u&lt;=0.09,95,u&lt;=0.29,85,u&lt;=0.49,70,u&lt;=0.74,55,u&lt;=0.89,40,TRUE,25))</f>
        <v/>
      </c>
      <c r="E78" s="29">
        <f>LET(prev,E77,late,IF(Actions!C55="Y",35,0),ontime,IF(Actions!B55="Y",1,0),rec,IF(prev&lt;100,1,0),val,MAX(0,MIN(100, prev - late + rec*ontime)),val)</f>
        <v/>
      </c>
      <c r="F78" s="29">
        <f>LET(age,Simulator!B7 + (A78-1)/12,IFS(age&gt;=10,95,age&gt;=7,88,age&gt;=4,78,age&gt;=2,68,age&gt;=1,58,TRUE,45))</f>
        <v/>
      </c>
      <c r="G78" s="29">
        <f>LET(prev,G77,new,IF(Actions!G55="Y",6,0),rec,IF(prev&lt;100,1,0),val,MAX(60,MIN(100, prev - new + rec)),val)</f>
        <v/>
      </c>
      <c r="H78" s="29">
        <f>LET(base,IF(Simulator!B11="Y",85,70),op,IF(Actions!F55="Y",2,0),cl,IF(Actions!H55="Y",-2,0),MAX(60,MIN(90, base + op + cl)))</f>
        <v/>
      </c>
      <c r="I78" s="31">
        <f>TEXTJOIN("; ",TRUE,IF(Actions!C55="Y","Late payment","") ,IF(Actions!D55="Y","Paid down balance","") ,IF(Actions!E55="Y","Balance increased","") ,IF(Actions!F55="Y","Opened new account","") ,IF(Actions!G55="Y","Hard inquiry","") ,IF(Actions!H55="Y","Closed account",""))</f>
        <v/>
      </c>
    </row>
    <row r="79">
      <c r="A79" s="28" t="n">
        <v>53</v>
      </c>
      <c r="B79" s="29">
        <f>MAX(300,MIN(850,ROUND(300 + 0.35*E79*5.5 + 0.30*D79*5.5 + 0.15*F79*3.5 + 0.10*G79*2.5 + 0.10*H79*2.0,0 + $L$2)))</f>
        <v/>
      </c>
      <c r="C79" s="30">
        <f>LET(base,C78,pd,IF(Actions!D56="Y",-0.05,0),inc,IF(Actions!E56="Y",0.07,0),cl,IF(Actions!H56="Y",0.03,0),op,IF(Actions!F56="Y",-0.02,0),u,MAX(0,MIN(1, base+pd+inc+cl+op)),ov,Actions!J56,IF(ov="",u,MAX(0,MIN(1,ov))))</f>
        <v/>
      </c>
      <c r="D79" s="29">
        <f>LET(u,C79,IFS(u&lt;=0.01,100,u&lt;=0.09,95,u&lt;=0.29,85,u&lt;=0.49,70,u&lt;=0.74,55,u&lt;=0.89,40,TRUE,25))</f>
        <v/>
      </c>
      <c r="E79" s="29">
        <f>LET(prev,E78,late,IF(Actions!C56="Y",35,0),ontime,IF(Actions!B56="Y",1,0),rec,IF(prev&lt;100,1,0),val,MAX(0,MIN(100, prev - late + rec*ontime)),val)</f>
        <v/>
      </c>
      <c r="F79" s="29">
        <f>LET(age,Simulator!B7 + (A79-1)/12,IFS(age&gt;=10,95,age&gt;=7,88,age&gt;=4,78,age&gt;=2,68,age&gt;=1,58,TRUE,45))</f>
        <v/>
      </c>
      <c r="G79" s="29">
        <f>LET(prev,G78,new,IF(Actions!G56="Y",6,0),rec,IF(prev&lt;100,1,0),val,MAX(60,MIN(100, prev - new + rec)),val)</f>
        <v/>
      </c>
      <c r="H79" s="29">
        <f>LET(base,IF(Simulator!B11="Y",85,70),op,IF(Actions!F56="Y",2,0),cl,IF(Actions!H56="Y",-2,0),MAX(60,MIN(90, base + op + cl)))</f>
        <v/>
      </c>
      <c r="I79" s="31">
        <f>TEXTJOIN("; ",TRUE,IF(Actions!C56="Y","Late payment","") ,IF(Actions!D56="Y","Paid down balance","") ,IF(Actions!E56="Y","Balance increased","") ,IF(Actions!F56="Y","Opened new account","") ,IF(Actions!G56="Y","Hard inquiry","") ,IF(Actions!H56="Y","Closed account",""))</f>
        <v/>
      </c>
    </row>
    <row r="80">
      <c r="A80" s="28" t="n">
        <v>54</v>
      </c>
      <c r="B80" s="29">
        <f>MAX(300,MIN(850,ROUND(300 + 0.35*E80*5.5 + 0.30*D80*5.5 + 0.15*F80*3.5 + 0.10*G80*2.5 + 0.10*H80*2.0,0 + $L$2)))</f>
        <v/>
      </c>
      <c r="C80" s="30">
        <f>LET(base,C79,pd,IF(Actions!D57="Y",-0.05,0),inc,IF(Actions!E57="Y",0.07,0),cl,IF(Actions!H57="Y",0.03,0),op,IF(Actions!F57="Y",-0.02,0),u,MAX(0,MIN(1, base+pd+inc+cl+op)),ov,Actions!J57,IF(ov="",u,MAX(0,MIN(1,ov))))</f>
        <v/>
      </c>
      <c r="D80" s="29">
        <f>LET(u,C80,IFS(u&lt;=0.01,100,u&lt;=0.09,95,u&lt;=0.29,85,u&lt;=0.49,70,u&lt;=0.74,55,u&lt;=0.89,40,TRUE,25))</f>
        <v/>
      </c>
      <c r="E80" s="29">
        <f>LET(prev,E79,late,IF(Actions!C57="Y",35,0),ontime,IF(Actions!B57="Y",1,0),rec,IF(prev&lt;100,1,0),val,MAX(0,MIN(100, prev - late + rec*ontime)),val)</f>
        <v/>
      </c>
      <c r="F80" s="29">
        <f>LET(age,Simulator!B7 + (A80-1)/12,IFS(age&gt;=10,95,age&gt;=7,88,age&gt;=4,78,age&gt;=2,68,age&gt;=1,58,TRUE,45))</f>
        <v/>
      </c>
      <c r="G80" s="29">
        <f>LET(prev,G79,new,IF(Actions!G57="Y",6,0),rec,IF(prev&lt;100,1,0),val,MAX(60,MIN(100, prev - new + rec)),val)</f>
        <v/>
      </c>
      <c r="H80" s="29">
        <f>LET(base,IF(Simulator!B11="Y",85,70),op,IF(Actions!F57="Y",2,0),cl,IF(Actions!H57="Y",-2,0),MAX(60,MIN(90, base + op + cl)))</f>
        <v/>
      </c>
      <c r="I80" s="31">
        <f>TEXTJOIN("; ",TRUE,IF(Actions!C57="Y","Late payment","") ,IF(Actions!D57="Y","Paid down balance","") ,IF(Actions!E57="Y","Balance increased","") ,IF(Actions!F57="Y","Opened new account","") ,IF(Actions!G57="Y","Hard inquiry","") ,IF(Actions!H57="Y","Closed account",""))</f>
        <v/>
      </c>
    </row>
    <row r="81">
      <c r="A81" s="28" t="n">
        <v>55</v>
      </c>
      <c r="B81" s="29">
        <f>MAX(300,MIN(850,ROUND(300 + 0.35*E81*5.5 + 0.30*D81*5.5 + 0.15*F81*3.5 + 0.10*G81*2.5 + 0.10*H81*2.0,0 + $L$2)))</f>
        <v/>
      </c>
      <c r="C81" s="30">
        <f>LET(base,C80,pd,IF(Actions!D58="Y",-0.05,0),inc,IF(Actions!E58="Y",0.07,0),cl,IF(Actions!H58="Y",0.03,0),op,IF(Actions!F58="Y",-0.02,0),u,MAX(0,MIN(1, base+pd+inc+cl+op)),ov,Actions!J58,IF(ov="",u,MAX(0,MIN(1,ov))))</f>
        <v/>
      </c>
      <c r="D81" s="29">
        <f>LET(u,C81,IFS(u&lt;=0.01,100,u&lt;=0.09,95,u&lt;=0.29,85,u&lt;=0.49,70,u&lt;=0.74,55,u&lt;=0.89,40,TRUE,25))</f>
        <v/>
      </c>
      <c r="E81" s="29">
        <f>LET(prev,E80,late,IF(Actions!C58="Y",35,0),ontime,IF(Actions!B58="Y",1,0),rec,IF(prev&lt;100,1,0),val,MAX(0,MIN(100, prev - late + rec*ontime)),val)</f>
        <v/>
      </c>
      <c r="F81" s="29">
        <f>LET(age,Simulator!B7 + (A81-1)/12,IFS(age&gt;=10,95,age&gt;=7,88,age&gt;=4,78,age&gt;=2,68,age&gt;=1,58,TRUE,45))</f>
        <v/>
      </c>
      <c r="G81" s="29">
        <f>LET(prev,G80,new,IF(Actions!G58="Y",6,0),rec,IF(prev&lt;100,1,0),val,MAX(60,MIN(100, prev - new + rec)),val)</f>
        <v/>
      </c>
      <c r="H81" s="29">
        <f>LET(base,IF(Simulator!B11="Y",85,70),op,IF(Actions!F58="Y",2,0),cl,IF(Actions!H58="Y",-2,0),MAX(60,MIN(90, base + op + cl)))</f>
        <v/>
      </c>
      <c r="I81" s="31">
        <f>TEXTJOIN("; ",TRUE,IF(Actions!C58="Y","Late payment","") ,IF(Actions!D58="Y","Paid down balance","") ,IF(Actions!E58="Y","Balance increased","") ,IF(Actions!F58="Y","Opened new account","") ,IF(Actions!G58="Y","Hard inquiry","") ,IF(Actions!H58="Y","Closed account",""))</f>
        <v/>
      </c>
    </row>
    <row r="82">
      <c r="A82" s="28" t="n">
        <v>56</v>
      </c>
      <c r="B82" s="29">
        <f>MAX(300,MIN(850,ROUND(300 + 0.35*E82*5.5 + 0.30*D82*5.5 + 0.15*F82*3.5 + 0.10*G82*2.5 + 0.10*H82*2.0,0 + $L$2)))</f>
        <v/>
      </c>
      <c r="C82" s="30">
        <f>LET(base,C81,pd,IF(Actions!D59="Y",-0.05,0),inc,IF(Actions!E59="Y",0.07,0),cl,IF(Actions!H59="Y",0.03,0),op,IF(Actions!F59="Y",-0.02,0),u,MAX(0,MIN(1, base+pd+inc+cl+op)),ov,Actions!J59,IF(ov="",u,MAX(0,MIN(1,ov))))</f>
        <v/>
      </c>
      <c r="D82" s="29">
        <f>LET(u,C82,IFS(u&lt;=0.01,100,u&lt;=0.09,95,u&lt;=0.29,85,u&lt;=0.49,70,u&lt;=0.74,55,u&lt;=0.89,40,TRUE,25))</f>
        <v/>
      </c>
      <c r="E82" s="29">
        <f>LET(prev,E81,late,IF(Actions!C59="Y",35,0),ontime,IF(Actions!B59="Y",1,0),rec,IF(prev&lt;100,1,0),val,MAX(0,MIN(100, prev - late + rec*ontime)),val)</f>
        <v/>
      </c>
      <c r="F82" s="29">
        <f>LET(age,Simulator!B7 + (A82-1)/12,IFS(age&gt;=10,95,age&gt;=7,88,age&gt;=4,78,age&gt;=2,68,age&gt;=1,58,TRUE,45))</f>
        <v/>
      </c>
      <c r="G82" s="29">
        <f>LET(prev,G81,new,IF(Actions!G59="Y",6,0),rec,IF(prev&lt;100,1,0),val,MAX(60,MIN(100, prev - new + rec)),val)</f>
        <v/>
      </c>
      <c r="H82" s="29">
        <f>LET(base,IF(Simulator!B11="Y",85,70),op,IF(Actions!F59="Y",2,0),cl,IF(Actions!H59="Y",-2,0),MAX(60,MIN(90, base + op + cl)))</f>
        <v/>
      </c>
      <c r="I82" s="31">
        <f>TEXTJOIN("; ",TRUE,IF(Actions!C59="Y","Late payment","") ,IF(Actions!D59="Y","Paid down balance","") ,IF(Actions!E59="Y","Balance increased","") ,IF(Actions!F59="Y","Opened new account","") ,IF(Actions!G59="Y","Hard inquiry","") ,IF(Actions!H59="Y","Closed account",""))</f>
        <v/>
      </c>
    </row>
    <row r="83">
      <c r="A83" s="28" t="n">
        <v>57</v>
      </c>
      <c r="B83" s="29">
        <f>MAX(300,MIN(850,ROUND(300 + 0.35*E83*5.5 + 0.30*D83*5.5 + 0.15*F83*3.5 + 0.10*G83*2.5 + 0.10*H83*2.0,0 + $L$2)))</f>
        <v/>
      </c>
      <c r="C83" s="30">
        <f>LET(base,C82,pd,IF(Actions!D60="Y",-0.05,0),inc,IF(Actions!E60="Y",0.07,0),cl,IF(Actions!H60="Y",0.03,0),op,IF(Actions!F60="Y",-0.02,0),u,MAX(0,MIN(1, base+pd+inc+cl+op)),ov,Actions!J60,IF(ov="",u,MAX(0,MIN(1,ov))))</f>
        <v/>
      </c>
      <c r="D83" s="29">
        <f>LET(u,C83,IFS(u&lt;=0.01,100,u&lt;=0.09,95,u&lt;=0.29,85,u&lt;=0.49,70,u&lt;=0.74,55,u&lt;=0.89,40,TRUE,25))</f>
        <v/>
      </c>
      <c r="E83" s="29">
        <f>LET(prev,E82,late,IF(Actions!C60="Y",35,0),ontime,IF(Actions!B60="Y",1,0),rec,IF(prev&lt;100,1,0),val,MAX(0,MIN(100, prev - late + rec*ontime)),val)</f>
        <v/>
      </c>
      <c r="F83" s="29">
        <f>LET(age,Simulator!B7 + (A83-1)/12,IFS(age&gt;=10,95,age&gt;=7,88,age&gt;=4,78,age&gt;=2,68,age&gt;=1,58,TRUE,45))</f>
        <v/>
      </c>
      <c r="G83" s="29">
        <f>LET(prev,G82,new,IF(Actions!G60="Y",6,0),rec,IF(prev&lt;100,1,0),val,MAX(60,MIN(100, prev - new + rec)),val)</f>
        <v/>
      </c>
      <c r="H83" s="29">
        <f>LET(base,IF(Simulator!B11="Y",85,70),op,IF(Actions!F60="Y",2,0),cl,IF(Actions!H60="Y",-2,0),MAX(60,MIN(90, base + op + cl)))</f>
        <v/>
      </c>
      <c r="I83" s="31">
        <f>TEXTJOIN("; ",TRUE,IF(Actions!C60="Y","Late payment","") ,IF(Actions!D60="Y","Paid down balance","") ,IF(Actions!E60="Y","Balance increased","") ,IF(Actions!F60="Y","Opened new account","") ,IF(Actions!G60="Y","Hard inquiry","") ,IF(Actions!H60="Y","Closed account",""))</f>
        <v/>
      </c>
    </row>
    <row r="84">
      <c r="A84" s="28" t="n">
        <v>58</v>
      </c>
      <c r="B84" s="29">
        <f>MAX(300,MIN(850,ROUND(300 + 0.35*E84*5.5 + 0.30*D84*5.5 + 0.15*F84*3.5 + 0.10*G84*2.5 + 0.10*H84*2.0,0 + $L$2)))</f>
        <v/>
      </c>
      <c r="C84" s="30">
        <f>LET(base,C83,pd,IF(Actions!D61="Y",-0.05,0),inc,IF(Actions!E61="Y",0.07,0),cl,IF(Actions!H61="Y",0.03,0),op,IF(Actions!F61="Y",-0.02,0),u,MAX(0,MIN(1, base+pd+inc+cl+op)),ov,Actions!J61,IF(ov="",u,MAX(0,MIN(1,ov))))</f>
        <v/>
      </c>
      <c r="D84" s="29">
        <f>LET(u,C84,IFS(u&lt;=0.01,100,u&lt;=0.09,95,u&lt;=0.29,85,u&lt;=0.49,70,u&lt;=0.74,55,u&lt;=0.89,40,TRUE,25))</f>
        <v/>
      </c>
      <c r="E84" s="29">
        <f>LET(prev,E83,late,IF(Actions!C61="Y",35,0),ontime,IF(Actions!B61="Y",1,0),rec,IF(prev&lt;100,1,0),val,MAX(0,MIN(100, prev - late + rec*ontime)),val)</f>
        <v/>
      </c>
      <c r="F84" s="29">
        <f>LET(age,Simulator!B7 + (A84-1)/12,IFS(age&gt;=10,95,age&gt;=7,88,age&gt;=4,78,age&gt;=2,68,age&gt;=1,58,TRUE,45))</f>
        <v/>
      </c>
      <c r="G84" s="29">
        <f>LET(prev,G83,new,IF(Actions!G61="Y",6,0),rec,IF(prev&lt;100,1,0),val,MAX(60,MIN(100, prev - new + rec)),val)</f>
        <v/>
      </c>
      <c r="H84" s="29">
        <f>LET(base,IF(Simulator!B11="Y",85,70),op,IF(Actions!F61="Y",2,0),cl,IF(Actions!H61="Y",-2,0),MAX(60,MIN(90, base + op + cl)))</f>
        <v/>
      </c>
      <c r="I84" s="31">
        <f>TEXTJOIN("; ",TRUE,IF(Actions!C61="Y","Late payment","") ,IF(Actions!D61="Y","Paid down balance","") ,IF(Actions!E61="Y","Balance increased","") ,IF(Actions!F61="Y","Opened new account","") ,IF(Actions!G61="Y","Hard inquiry","") ,IF(Actions!H61="Y","Closed account",""))</f>
        <v/>
      </c>
    </row>
    <row r="85">
      <c r="A85" s="28" t="n">
        <v>59</v>
      </c>
      <c r="B85" s="29">
        <f>MAX(300,MIN(850,ROUND(300 + 0.35*E85*5.5 + 0.30*D85*5.5 + 0.15*F85*3.5 + 0.10*G85*2.5 + 0.10*H85*2.0,0 + $L$2)))</f>
        <v/>
      </c>
      <c r="C85" s="30">
        <f>LET(base,C84,pd,IF(Actions!D62="Y",-0.05,0),inc,IF(Actions!E62="Y",0.07,0),cl,IF(Actions!H62="Y",0.03,0),op,IF(Actions!F62="Y",-0.02,0),u,MAX(0,MIN(1, base+pd+inc+cl+op)),ov,Actions!J62,IF(ov="",u,MAX(0,MIN(1,ov))))</f>
        <v/>
      </c>
      <c r="D85" s="29">
        <f>LET(u,C85,IFS(u&lt;=0.01,100,u&lt;=0.09,95,u&lt;=0.29,85,u&lt;=0.49,70,u&lt;=0.74,55,u&lt;=0.89,40,TRUE,25))</f>
        <v/>
      </c>
      <c r="E85" s="29">
        <f>LET(prev,E84,late,IF(Actions!C62="Y",35,0),ontime,IF(Actions!B62="Y",1,0),rec,IF(prev&lt;100,1,0),val,MAX(0,MIN(100, prev - late + rec*ontime)),val)</f>
        <v/>
      </c>
      <c r="F85" s="29">
        <f>LET(age,Simulator!B7 + (A85-1)/12,IFS(age&gt;=10,95,age&gt;=7,88,age&gt;=4,78,age&gt;=2,68,age&gt;=1,58,TRUE,45))</f>
        <v/>
      </c>
      <c r="G85" s="29">
        <f>LET(prev,G84,new,IF(Actions!G62="Y",6,0),rec,IF(prev&lt;100,1,0),val,MAX(60,MIN(100, prev - new + rec)),val)</f>
        <v/>
      </c>
      <c r="H85" s="29">
        <f>LET(base,IF(Simulator!B11="Y",85,70),op,IF(Actions!F62="Y",2,0),cl,IF(Actions!H62="Y",-2,0),MAX(60,MIN(90, base + op + cl)))</f>
        <v/>
      </c>
      <c r="I85" s="31">
        <f>TEXTJOIN("; ",TRUE,IF(Actions!C62="Y","Late payment","") ,IF(Actions!D62="Y","Paid down balance","") ,IF(Actions!E62="Y","Balance increased","") ,IF(Actions!F62="Y","Opened new account","") ,IF(Actions!G62="Y","Hard inquiry","") ,IF(Actions!H62="Y","Closed account",""))</f>
        <v/>
      </c>
    </row>
    <row r="86">
      <c r="A86" s="28" t="n">
        <v>60</v>
      </c>
      <c r="B86" s="29">
        <f>MAX(300,MIN(850,ROUND(300 + 0.35*E86*5.5 + 0.30*D86*5.5 + 0.15*F86*3.5 + 0.10*G86*2.5 + 0.10*H86*2.0,0 + $L$2)))</f>
        <v/>
      </c>
      <c r="C86" s="30">
        <f>LET(base,C85,pd,IF(Actions!D63="Y",-0.05,0),inc,IF(Actions!E63="Y",0.07,0),cl,IF(Actions!H63="Y",0.03,0),op,IF(Actions!F63="Y",-0.02,0),u,MAX(0,MIN(1, base+pd+inc+cl+op)),ov,Actions!J63,IF(ov="",u,MAX(0,MIN(1,ov))))</f>
        <v/>
      </c>
      <c r="D86" s="29">
        <f>LET(u,C86,IFS(u&lt;=0.01,100,u&lt;=0.09,95,u&lt;=0.29,85,u&lt;=0.49,70,u&lt;=0.74,55,u&lt;=0.89,40,TRUE,25))</f>
        <v/>
      </c>
      <c r="E86" s="29">
        <f>LET(prev,E85,late,IF(Actions!C63="Y",35,0),ontime,IF(Actions!B63="Y",1,0),rec,IF(prev&lt;100,1,0),val,MAX(0,MIN(100, prev - late + rec*ontime)),val)</f>
        <v/>
      </c>
      <c r="F86" s="29">
        <f>LET(age,Simulator!B7 + (A86-1)/12,IFS(age&gt;=10,95,age&gt;=7,88,age&gt;=4,78,age&gt;=2,68,age&gt;=1,58,TRUE,45))</f>
        <v/>
      </c>
      <c r="G86" s="29">
        <f>LET(prev,G85,new,IF(Actions!G63="Y",6,0),rec,IF(prev&lt;100,1,0),val,MAX(60,MIN(100, prev - new + rec)),val)</f>
        <v/>
      </c>
      <c r="H86" s="29">
        <f>LET(base,IF(Simulator!B11="Y",85,70),op,IF(Actions!F63="Y",2,0),cl,IF(Actions!H63="Y",-2,0),MAX(60,MIN(90, base + op + cl)))</f>
        <v/>
      </c>
      <c r="I86" s="31">
        <f>TEXTJOIN("; ",TRUE,IF(Actions!C63="Y","Late payment","") ,IF(Actions!D63="Y","Paid down balance","") ,IF(Actions!E63="Y","Balance increased","") ,IF(Actions!F63="Y","Opened new account","") ,IF(Actions!G63="Y","Hard inquiry","") ,IF(Actions!H63="Y","Closed account",""))</f>
        <v/>
      </c>
    </row>
    <row r="88">
      <c r="A88" s="32" t="inlineStr">
        <is>
          <t>Chart (auto)</t>
        </is>
      </c>
    </row>
  </sheetData>
  <mergeCells count="18">
    <mergeCell ref="A18:H18"/>
    <mergeCell ref="C6:D6"/>
    <mergeCell ref="C7:D7"/>
    <mergeCell ref="C10:D10"/>
    <mergeCell ref="C15:D15"/>
    <mergeCell ref="A25:H25"/>
    <mergeCell ref="C11:D11"/>
    <mergeCell ref="G15:H15"/>
    <mergeCell ref="A3:D3"/>
    <mergeCell ref="C5:D5"/>
    <mergeCell ref="A19:H23"/>
    <mergeCell ref="C9:D9"/>
    <mergeCell ref="G14:H14"/>
    <mergeCell ref="A1:H1"/>
    <mergeCell ref="F3:H3"/>
    <mergeCell ref="C8:D8"/>
    <mergeCell ref="A14:D14"/>
    <mergeCell ref="C4:D4"/>
  </mergeCells>
  <dataValidations count="6">
    <dataValidation sqref="B4" showDropDown="0" showInputMessage="0" showErrorMessage="0" allowBlank="0" error="Score must be between 300 and 850." type="whole" operator="between">
      <formula1>300</formula1>
      <formula2>850</formula2>
    </dataValidation>
    <dataValidation sqref="B5 B6" showDropDown="0" showInputMessage="0" showErrorMessage="0" allowBlank="0" type="decimal" operator="greaterThanOrEqual">
      <formula1>0</formula1>
    </dataValidation>
    <dataValidation sqref="B7" showDropDown="0" showInputMessage="0" showErrorMessage="0" allowBlank="0" type="decimal" operator="between">
      <formula1>0</formula1>
      <formula2>50</formula2>
    </dataValidation>
    <dataValidation sqref="B8 B9 B10" showDropDown="0" showInputMessage="0" showErrorMessage="0" allowBlank="0" type="whole" operator="between">
      <formula1>0</formula1>
      <formula2>20</formula2>
    </dataValidation>
    <dataValidation sqref="B11" showDropDown="0" showInputMessage="0" showErrorMessage="0" allowBlank="0" type="list">
      <formula1>"Y,N"</formula1>
    </dataValidation>
    <dataValidation sqref="B12" showDropDown="0" showInputMessage="0" showErrorMessage="0" allowBlank="0" type="whole" operator="between">
      <formula1>1</formula1>
      <formula2>60</formula2>
    </dataValidation>
  </dataValidations>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J65"/>
  <sheetViews>
    <sheetView showGridLines="0" workbookViewId="0">
      <pane ySplit="3" topLeftCell="A4" activePane="bottomLeft" state="frozen"/>
      <selection pane="bottomLeft" activeCell="A1" sqref="A1"/>
    </sheetView>
  </sheetViews>
  <sheetFormatPr baseColWidth="8" defaultRowHeight="15"/>
  <cols>
    <col width="8" customWidth="1" min="1" max="1"/>
    <col width="18" customWidth="1" min="2" max="2"/>
    <col width="22" customWidth="1" min="3" max="3"/>
    <col width="16" customWidth="1" min="4" max="4"/>
    <col width="16" customWidth="1" min="5" max="5"/>
    <col width="16" customWidth="1" min="6" max="6"/>
    <col width="14" customWidth="1" min="7" max="7"/>
    <col width="16" customWidth="1" min="8" max="8"/>
    <col width="30" customWidth="1" min="9" max="9"/>
    <col width="20" customWidth="1" min="10" max="10"/>
  </cols>
  <sheetData>
    <row r="1">
      <c r="A1" s="1" t="inlineStr">
        <is>
          <t>Actions by Month (toggle Y/N)</t>
        </is>
      </c>
    </row>
    <row r="3">
      <c r="A3" s="27" t="inlineStr">
        <is>
          <t>Month</t>
        </is>
      </c>
      <c r="B3" s="27" t="inlineStr">
        <is>
          <t>On-time payment?</t>
        </is>
      </c>
      <c r="C3" s="27" t="inlineStr">
        <is>
          <t>Late payment (30+ days)?</t>
        </is>
      </c>
      <c r="D3" s="27" t="inlineStr">
        <is>
          <t>Pay down balance?</t>
        </is>
      </c>
      <c r="E3" s="27" t="inlineStr">
        <is>
          <t>Increase balance?</t>
        </is>
      </c>
      <c r="F3" s="27" t="inlineStr">
        <is>
          <t>Open new account?</t>
        </is>
      </c>
      <c r="G3" s="27" t="inlineStr">
        <is>
          <t>Hard inquiry?</t>
        </is>
      </c>
      <c r="H3" s="27" t="inlineStr">
        <is>
          <t>Close an account?</t>
        </is>
      </c>
      <c r="I3" s="27" t="inlineStr">
        <is>
          <t>Notes</t>
        </is>
      </c>
      <c r="J3" s="27" t="inlineStr">
        <is>
          <t>Utilization override (%)</t>
        </is>
      </c>
    </row>
    <row r="4">
      <c r="A4" s="28" t="n">
        <v>1</v>
      </c>
      <c r="B4" s="33" t="inlineStr">
        <is>
          <t>Y</t>
        </is>
      </c>
      <c r="C4" s="33" t="inlineStr">
        <is>
          <t>N</t>
        </is>
      </c>
      <c r="D4" s="33" t="inlineStr">
        <is>
          <t>N</t>
        </is>
      </c>
      <c r="E4" s="33" t="inlineStr">
        <is>
          <t>N</t>
        </is>
      </c>
      <c r="F4" s="33" t="inlineStr">
        <is>
          <t>N</t>
        </is>
      </c>
      <c r="G4" s="33" t="inlineStr">
        <is>
          <t>N</t>
        </is>
      </c>
      <c r="H4" s="33" t="inlineStr">
        <is>
          <t>N</t>
        </is>
      </c>
      <c r="I4" s="34" t="inlineStr"/>
      <c r="J4" s="35" t="inlineStr"/>
    </row>
    <row r="5">
      <c r="A5" s="28" t="n">
        <v>2</v>
      </c>
      <c r="B5" s="33" t="inlineStr">
        <is>
          <t>Y</t>
        </is>
      </c>
      <c r="C5" s="33" t="inlineStr">
        <is>
          <t>N</t>
        </is>
      </c>
      <c r="D5" s="33" t="inlineStr">
        <is>
          <t>N</t>
        </is>
      </c>
      <c r="E5" s="33" t="inlineStr">
        <is>
          <t>N</t>
        </is>
      </c>
      <c r="F5" s="33" t="inlineStr">
        <is>
          <t>N</t>
        </is>
      </c>
      <c r="G5" s="33" t="inlineStr">
        <is>
          <t>N</t>
        </is>
      </c>
      <c r="H5" s="33" t="inlineStr">
        <is>
          <t>N</t>
        </is>
      </c>
      <c r="I5" s="34" t="inlineStr"/>
      <c r="J5" s="35" t="inlineStr"/>
    </row>
    <row r="6">
      <c r="A6" s="28" t="n">
        <v>3</v>
      </c>
      <c r="B6" s="33" t="inlineStr">
        <is>
          <t>Y</t>
        </is>
      </c>
      <c r="C6" s="33" t="inlineStr">
        <is>
          <t>N</t>
        </is>
      </c>
      <c r="D6" s="33" t="inlineStr">
        <is>
          <t>N</t>
        </is>
      </c>
      <c r="E6" s="33" t="inlineStr">
        <is>
          <t>N</t>
        </is>
      </c>
      <c r="F6" s="33" t="inlineStr">
        <is>
          <t>N</t>
        </is>
      </c>
      <c r="G6" s="33" t="inlineStr">
        <is>
          <t>N</t>
        </is>
      </c>
      <c r="H6" s="33" t="inlineStr">
        <is>
          <t>N</t>
        </is>
      </c>
      <c r="I6" s="34" t="inlineStr"/>
      <c r="J6" s="35" t="inlineStr"/>
    </row>
    <row r="7">
      <c r="A7" s="28" t="n">
        <v>4</v>
      </c>
      <c r="B7" s="33" t="inlineStr">
        <is>
          <t>Y</t>
        </is>
      </c>
      <c r="C7" s="33" t="inlineStr">
        <is>
          <t>N</t>
        </is>
      </c>
      <c r="D7" s="33" t="inlineStr">
        <is>
          <t>N</t>
        </is>
      </c>
      <c r="E7" s="33" t="inlineStr">
        <is>
          <t>N</t>
        </is>
      </c>
      <c r="F7" s="33" t="inlineStr">
        <is>
          <t>N</t>
        </is>
      </c>
      <c r="G7" s="33" t="inlineStr">
        <is>
          <t>N</t>
        </is>
      </c>
      <c r="H7" s="33" t="inlineStr">
        <is>
          <t>N</t>
        </is>
      </c>
      <c r="I7" s="34" t="inlineStr"/>
      <c r="J7" s="35" t="inlineStr"/>
    </row>
    <row r="8">
      <c r="A8" s="28" t="n">
        <v>5</v>
      </c>
      <c r="B8" s="33" t="inlineStr">
        <is>
          <t>Y</t>
        </is>
      </c>
      <c r="C8" s="33" t="inlineStr">
        <is>
          <t>N</t>
        </is>
      </c>
      <c r="D8" s="33" t="inlineStr">
        <is>
          <t>N</t>
        </is>
      </c>
      <c r="E8" s="33" t="inlineStr">
        <is>
          <t>N</t>
        </is>
      </c>
      <c r="F8" s="33" t="inlineStr">
        <is>
          <t>N</t>
        </is>
      </c>
      <c r="G8" s="33" t="inlineStr">
        <is>
          <t>N</t>
        </is>
      </c>
      <c r="H8" s="33" t="inlineStr">
        <is>
          <t>N</t>
        </is>
      </c>
      <c r="I8" s="34" t="inlineStr"/>
      <c r="J8" s="35" t="inlineStr"/>
    </row>
    <row r="9">
      <c r="A9" s="28" t="n">
        <v>6</v>
      </c>
      <c r="B9" s="33" t="inlineStr">
        <is>
          <t>Y</t>
        </is>
      </c>
      <c r="C9" s="33" t="inlineStr">
        <is>
          <t>N</t>
        </is>
      </c>
      <c r="D9" s="33" t="inlineStr">
        <is>
          <t>N</t>
        </is>
      </c>
      <c r="E9" s="33" t="inlineStr">
        <is>
          <t>N</t>
        </is>
      </c>
      <c r="F9" s="33" t="inlineStr">
        <is>
          <t>N</t>
        </is>
      </c>
      <c r="G9" s="33" t="inlineStr">
        <is>
          <t>N</t>
        </is>
      </c>
      <c r="H9" s="33" t="inlineStr">
        <is>
          <t>N</t>
        </is>
      </c>
      <c r="I9" s="34" t="inlineStr"/>
      <c r="J9" s="35" t="inlineStr"/>
    </row>
    <row r="10">
      <c r="A10" s="28" t="n">
        <v>7</v>
      </c>
      <c r="B10" s="33" t="inlineStr">
        <is>
          <t>Y</t>
        </is>
      </c>
      <c r="C10" s="33" t="inlineStr">
        <is>
          <t>N</t>
        </is>
      </c>
      <c r="D10" s="33" t="inlineStr">
        <is>
          <t>N</t>
        </is>
      </c>
      <c r="E10" s="33" t="inlineStr">
        <is>
          <t>N</t>
        </is>
      </c>
      <c r="F10" s="33" t="inlineStr">
        <is>
          <t>N</t>
        </is>
      </c>
      <c r="G10" s="33" t="inlineStr">
        <is>
          <t>N</t>
        </is>
      </c>
      <c r="H10" s="33" t="inlineStr">
        <is>
          <t>N</t>
        </is>
      </c>
      <c r="I10" s="34" t="inlineStr"/>
      <c r="J10" s="35" t="inlineStr"/>
    </row>
    <row r="11">
      <c r="A11" s="28" t="n">
        <v>8</v>
      </c>
      <c r="B11" s="33" t="inlineStr">
        <is>
          <t>Y</t>
        </is>
      </c>
      <c r="C11" s="33" t="inlineStr">
        <is>
          <t>N</t>
        </is>
      </c>
      <c r="D11" s="33" t="inlineStr">
        <is>
          <t>N</t>
        </is>
      </c>
      <c r="E11" s="33" t="inlineStr">
        <is>
          <t>N</t>
        </is>
      </c>
      <c r="F11" s="33" t="inlineStr">
        <is>
          <t>N</t>
        </is>
      </c>
      <c r="G11" s="33" t="inlineStr">
        <is>
          <t>N</t>
        </is>
      </c>
      <c r="H11" s="33" t="inlineStr">
        <is>
          <t>N</t>
        </is>
      </c>
      <c r="I11" s="34" t="inlineStr"/>
      <c r="J11" s="35" t="inlineStr"/>
    </row>
    <row r="12">
      <c r="A12" s="28" t="n">
        <v>9</v>
      </c>
      <c r="B12" s="33" t="inlineStr">
        <is>
          <t>Y</t>
        </is>
      </c>
      <c r="C12" s="33" t="inlineStr">
        <is>
          <t>N</t>
        </is>
      </c>
      <c r="D12" s="33" t="inlineStr">
        <is>
          <t>N</t>
        </is>
      </c>
      <c r="E12" s="33" t="inlineStr">
        <is>
          <t>N</t>
        </is>
      </c>
      <c r="F12" s="33" t="inlineStr">
        <is>
          <t>N</t>
        </is>
      </c>
      <c r="G12" s="33" t="inlineStr">
        <is>
          <t>N</t>
        </is>
      </c>
      <c r="H12" s="33" t="inlineStr">
        <is>
          <t>N</t>
        </is>
      </c>
      <c r="I12" s="34" t="inlineStr"/>
      <c r="J12" s="35" t="inlineStr"/>
    </row>
    <row r="13">
      <c r="A13" s="28" t="n">
        <v>10</v>
      </c>
      <c r="B13" s="33" t="inlineStr">
        <is>
          <t>Y</t>
        </is>
      </c>
      <c r="C13" s="33" t="inlineStr">
        <is>
          <t>N</t>
        </is>
      </c>
      <c r="D13" s="33" t="inlineStr">
        <is>
          <t>N</t>
        </is>
      </c>
      <c r="E13" s="33" t="inlineStr">
        <is>
          <t>N</t>
        </is>
      </c>
      <c r="F13" s="33" t="inlineStr">
        <is>
          <t>N</t>
        </is>
      </c>
      <c r="G13" s="33" t="inlineStr">
        <is>
          <t>N</t>
        </is>
      </c>
      <c r="H13" s="33" t="inlineStr">
        <is>
          <t>N</t>
        </is>
      </c>
      <c r="I13" s="34" t="inlineStr"/>
      <c r="J13" s="35" t="inlineStr"/>
    </row>
    <row r="14">
      <c r="A14" s="28" t="n">
        <v>11</v>
      </c>
      <c r="B14" s="33" t="inlineStr">
        <is>
          <t>Y</t>
        </is>
      </c>
      <c r="C14" s="33" t="inlineStr">
        <is>
          <t>N</t>
        </is>
      </c>
      <c r="D14" s="33" t="inlineStr">
        <is>
          <t>N</t>
        </is>
      </c>
      <c r="E14" s="33" t="inlineStr">
        <is>
          <t>N</t>
        </is>
      </c>
      <c r="F14" s="33" t="inlineStr">
        <is>
          <t>N</t>
        </is>
      </c>
      <c r="G14" s="33" t="inlineStr">
        <is>
          <t>N</t>
        </is>
      </c>
      <c r="H14" s="33" t="inlineStr">
        <is>
          <t>N</t>
        </is>
      </c>
      <c r="I14" s="34" t="inlineStr"/>
      <c r="J14" s="35" t="inlineStr"/>
    </row>
    <row r="15">
      <c r="A15" s="28" t="n">
        <v>12</v>
      </c>
      <c r="B15" s="33" t="inlineStr">
        <is>
          <t>Y</t>
        </is>
      </c>
      <c r="C15" s="33" t="inlineStr">
        <is>
          <t>N</t>
        </is>
      </c>
      <c r="D15" s="33" t="inlineStr">
        <is>
          <t>N</t>
        </is>
      </c>
      <c r="E15" s="33" t="inlineStr">
        <is>
          <t>N</t>
        </is>
      </c>
      <c r="F15" s="33" t="inlineStr">
        <is>
          <t>N</t>
        </is>
      </c>
      <c r="G15" s="33" t="inlineStr">
        <is>
          <t>N</t>
        </is>
      </c>
      <c r="H15" s="33" t="inlineStr">
        <is>
          <t>N</t>
        </is>
      </c>
      <c r="I15" s="34" t="inlineStr"/>
      <c r="J15" s="35" t="inlineStr"/>
    </row>
    <row r="16">
      <c r="A16" s="28" t="n">
        <v>13</v>
      </c>
      <c r="B16" s="33" t="inlineStr">
        <is>
          <t>Y</t>
        </is>
      </c>
      <c r="C16" s="33" t="inlineStr">
        <is>
          <t>N</t>
        </is>
      </c>
      <c r="D16" s="33" t="inlineStr">
        <is>
          <t>N</t>
        </is>
      </c>
      <c r="E16" s="33" t="inlineStr">
        <is>
          <t>N</t>
        </is>
      </c>
      <c r="F16" s="33" t="inlineStr">
        <is>
          <t>N</t>
        </is>
      </c>
      <c r="G16" s="33" t="inlineStr">
        <is>
          <t>N</t>
        </is>
      </c>
      <c r="H16" s="33" t="inlineStr">
        <is>
          <t>N</t>
        </is>
      </c>
      <c r="I16" s="34" t="inlineStr"/>
      <c r="J16" s="35" t="inlineStr"/>
    </row>
    <row r="17">
      <c r="A17" s="28" t="n">
        <v>14</v>
      </c>
      <c r="B17" s="33" t="inlineStr">
        <is>
          <t>Y</t>
        </is>
      </c>
      <c r="C17" s="33" t="inlineStr">
        <is>
          <t>N</t>
        </is>
      </c>
      <c r="D17" s="33" t="inlineStr">
        <is>
          <t>N</t>
        </is>
      </c>
      <c r="E17" s="33" t="inlineStr">
        <is>
          <t>N</t>
        </is>
      </c>
      <c r="F17" s="33" t="inlineStr">
        <is>
          <t>N</t>
        </is>
      </c>
      <c r="G17" s="33" t="inlineStr">
        <is>
          <t>N</t>
        </is>
      </c>
      <c r="H17" s="33" t="inlineStr">
        <is>
          <t>N</t>
        </is>
      </c>
      <c r="I17" s="34" t="inlineStr"/>
      <c r="J17" s="35" t="inlineStr"/>
    </row>
    <row r="18">
      <c r="A18" s="28" t="n">
        <v>15</v>
      </c>
      <c r="B18" s="33" t="inlineStr">
        <is>
          <t>Y</t>
        </is>
      </c>
      <c r="C18" s="33" t="inlineStr">
        <is>
          <t>N</t>
        </is>
      </c>
      <c r="D18" s="33" t="inlineStr">
        <is>
          <t>N</t>
        </is>
      </c>
      <c r="E18" s="33" t="inlineStr">
        <is>
          <t>N</t>
        </is>
      </c>
      <c r="F18" s="33" t="inlineStr">
        <is>
          <t>N</t>
        </is>
      </c>
      <c r="G18" s="33" t="inlineStr">
        <is>
          <t>N</t>
        </is>
      </c>
      <c r="H18" s="33" t="inlineStr">
        <is>
          <t>N</t>
        </is>
      </c>
      <c r="I18" s="34" t="inlineStr"/>
      <c r="J18" s="35" t="inlineStr"/>
    </row>
    <row r="19">
      <c r="A19" s="28" t="n">
        <v>16</v>
      </c>
      <c r="B19" s="33" t="inlineStr">
        <is>
          <t>Y</t>
        </is>
      </c>
      <c r="C19" s="33" t="inlineStr">
        <is>
          <t>N</t>
        </is>
      </c>
      <c r="D19" s="33" t="inlineStr">
        <is>
          <t>N</t>
        </is>
      </c>
      <c r="E19" s="33" t="inlineStr">
        <is>
          <t>N</t>
        </is>
      </c>
      <c r="F19" s="33" t="inlineStr">
        <is>
          <t>N</t>
        </is>
      </c>
      <c r="G19" s="33" t="inlineStr">
        <is>
          <t>N</t>
        </is>
      </c>
      <c r="H19" s="33" t="inlineStr">
        <is>
          <t>N</t>
        </is>
      </c>
      <c r="I19" s="34" t="inlineStr"/>
      <c r="J19" s="35" t="inlineStr"/>
    </row>
    <row r="20">
      <c r="A20" s="28" t="n">
        <v>17</v>
      </c>
      <c r="B20" s="33" t="inlineStr">
        <is>
          <t>Y</t>
        </is>
      </c>
      <c r="C20" s="33" t="inlineStr">
        <is>
          <t>N</t>
        </is>
      </c>
      <c r="D20" s="33" t="inlineStr">
        <is>
          <t>N</t>
        </is>
      </c>
      <c r="E20" s="33" t="inlineStr">
        <is>
          <t>N</t>
        </is>
      </c>
      <c r="F20" s="33" t="inlineStr">
        <is>
          <t>N</t>
        </is>
      </c>
      <c r="G20" s="33" t="inlineStr">
        <is>
          <t>N</t>
        </is>
      </c>
      <c r="H20" s="33" t="inlineStr">
        <is>
          <t>N</t>
        </is>
      </c>
      <c r="I20" s="34" t="inlineStr"/>
      <c r="J20" s="35" t="inlineStr"/>
    </row>
    <row r="21">
      <c r="A21" s="28" t="n">
        <v>18</v>
      </c>
      <c r="B21" s="33" t="inlineStr">
        <is>
          <t>Y</t>
        </is>
      </c>
      <c r="C21" s="33" t="inlineStr">
        <is>
          <t>N</t>
        </is>
      </c>
      <c r="D21" s="33" t="inlineStr">
        <is>
          <t>N</t>
        </is>
      </c>
      <c r="E21" s="33" t="inlineStr">
        <is>
          <t>N</t>
        </is>
      </c>
      <c r="F21" s="33" t="inlineStr">
        <is>
          <t>N</t>
        </is>
      </c>
      <c r="G21" s="33" t="inlineStr">
        <is>
          <t>N</t>
        </is>
      </c>
      <c r="H21" s="33" t="inlineStr">
        <is>
          <t>N</t>
        </is>
      </c>
      <c r="I21" s="34" t="inlineStr"/>
      <c r="J21" s="35" t="inlineStr"/>
    </row>
    <row r="22">
      <c r="A22" s="28" t="n">
        <v>19</v>
      </c>
      <c r="B22" s="33" t="inlineStr">
        <is>
          <t>Y</t>
        </is>
      </c>
      <c r="C22" s="33" t="inlineStr">
        <is>
          <t>N</t>
        </is>
      </c>
      <c r="D22" s="33" t="inlineStr">
        <is>
          <t>N</t>
        </is>
      </c>
      <c r="E22" s="33" t="inlineStr">
        <is>
          <t>N</t>
        </is>
      </c>
      <c r="F22" s="33" t="inlineStr">
        <is>
          <t>N</t>
        </is>
      </c>
      <c r="G22" s="33" t="inlineStr">
        <is>
          <t>N</t>
        </is>
      </c>
      <c r="H22" s="33" t="inlineStr">
        <is>
          <t>N</t>
        </is>
      </c>
      <c r="I22" s="34" t="inlineStr"/>
      <c r="J22" s="35" t="inlineStr"/>
    </row>
    <row r="23">
      <c r="A23" s="28" t="n">
        <v>20</v>
      </c>
      <c r="B23" s="33" t="inlineStr">
        <is>
          <t>Y</t>
        </is>
      </c>
      <c r="C23" s="33" t="inlineStr">
        <is>
          <t>N</t>
        </is>
      </c>
      <c r="D23" s="33" t="inlineStr">
        <is>
          <t>N</t>
        </is>
      </c>
      <c r="E23" s="33" t="inlineStr">
        <is>
          <t>N</t>
        </is>
      </c>
      <c r="F23" s="33" t="inlineStr">
        <is>
          <t>N</t>
        </is>
      </c>
      <c r="G23" s="33" t="inlineStr">
        <is>
          <t>N</t>
        </is>
      </c>
      <c r="H23" s="33" t="inlineStr">
        <is>
          <t>N</t>
        </is>
      </c>
      <c r="I23" s="34" t="inlineStr"/>
      <c r="J23" s="35" t="inlineStr"/>
    </row>
    <row r="24">
      <c r="A24" s="28" t="n">
        <v>21</v>
      </c>
      <c r="B24" s="33" t="inlineStr">
        <is>
          <t>Y</t>
        </is>
      </c>
      <c r="C24" s="33" t="inlineStr">
        <is>
          <t>N</t>
        </is>
      </c>
      <c r="D24" s="33" t="inlineStr">
        <is>
          <t>N</t>
        </is>
      </c>
      <c r="E24" s="33" t="inlineStr">
        <is>
          <t>N</t>
        </is>
      </c>
      <c r="F24" s="33" t="inlineStr">
        <is>
          <t>N</t>
        </is>
      </c>
      <c r="G24" s="33" t="inlineStr">
        <is>
          <t>N</t>
        </is>
      </c>
      <c r="H24" s="33" t="inlineStr">
        <is>
          <t>N</t>
        </is>
      </c>
      <c r="I24" s="34" t="inlineStr"/>
      <c r="J24" s="35" t="inlineStr"/>
    </row>
    <row r="25">
      <c r="A25" s="28" t="n">
        <v>22</v>
      </c>
      <c r="B25" s="33" t="inlineStr">
        <is>
          <t>Y</t>
        </is>
      </c>
      <c r="C25" s="33" t="inlineStr">
        <is>
          <t>N</t>
        </is>
      </c>
      <c r="D25" s="33" t="inlineStr">
        <is>
          <t>N</t>
        </is>
      </c>
      <c r="E25" s="33" t="inlineStr">
        <is>
          <t>N</t>
        </is>
      </c>
      <c r="F25" s="33" t="inlineStr">
        <is>
          <t>N</t>
        </is>
      </c>
      <c r="G25" s="33" t="inlineStr">
        <is>
          <t>N</t>
        </is>
      </c>
      <c r="H25" s="33" t="inlineStr">
        <is>
          <t>N</t>
        </is>
      </c>
      <c r="I25" s="34" t="inlineStr"/>
      <c r="J25" s="35" t="inlineStr"/>
    </row>
    <row r="26">
      <c r="A26" s="28" t="n">
        <v>23</v>
      </c>
      <c r="B26" s="33" t="inlineStr">
        <is>
          <t>Y</t>
        </is>
      </c>
      <c r="C26" s="33" t="inlineStr">
        <is>
          <t>N</t>
        </is>
      </c>
      <c r="D26" s="33" t="inlineStr">
        <is>
          <t>N</t>
        </is>
      </c>
      <c r="E26" s="33" t="inlineStr">
        <is>
          <t>N</t>
        </is>
      </c>
      <c r="F26" s="33" t="inlineStr">
        <is>
          <t>N</t>
        </is>
      </c>
      <c r="G26" s="33" t="inlineStr">
        <is>
          <t>N</t>
        </is>
      </c>
      <c r="H26" s="33" t="inlineStr">
        <is>
          <t>N</t>
        </is>
      </c>
      <c r="I26" s="34" t="inlineStr"/>
      <c r="J26" s="35" t="inlineStr"/>
    </row>
    <row r="27">
      <c r="A27" s="28" t="n">
        <v>24</v>
      </c>
      <c r="B27" s="33" t="inlineStr">
        <is>
          <t>Y</t>
        </is>
      </c>
      <c r="C27" s="33" t="inlineStr">
        <is>
          <t>N</t>
        </is>
      </c>
      <c r="D27" s="33" t="inlineStr">
        <is>
          <t>N</t>
        </is>
      </c>
      <c r="E27" s="33" t="inlineStr">
        <is>
          <t>N</t>
        </is>
      </c>
      <c r="F27" s="33" t="inlineStr">
        <is>
          <t>N</t>
        </is>
      </c>
      <c r="G27" s="33" t="inlineStr">
        <is>
          <t>N</t>
        </is>
      </c>
      <c r="H27" s="33" t="inlineStr">
        <is>
          <t>N</t>
        </is>
      </c>
      <c r="I27" s="34" t="inlineStr"/>
      <c r="J27" s="35" t="inlineStr"/>
    </row>
    <row r="28">
      <c r="A28" s="28" t="n">
        <v>25</v>
      </c>
      <c r="B28" s="33" t="inlineStr">
        <is>
          <t>Y</t>
        </is>
      </c>
      <c r="C28" s="33" t="inlineStr">
        <is>
          <t>N</t>
        </is>
      </c>
      <c r="D28" s="33" t="inlineStr">
        <is>
          <t>N</t>
        </is>
      </c>
      <c r="E28" s="33" t="inlineStr">
        <is>
          <t>N</t>
        </is>
      </c>
      <c r="F28" s="33" t="inlineStr">
        <is>
          <t>N</t>
        </is>
      </c>
      <c r="G28" s="33" t="inlineStr">
        <is>
          <t>N</t>
        </is>
      </c>
      <c r="H28" s="33" t="inlineStr">
        <is>
          <t>N</t>
        </is>
      </c>
      <c r="I28" s="34" t="inlineStr"/>
      <c r="J28" s="35" t="inlineStr"/>
    </row>
    <row r="29">
      <c r="A29" s="28" t="n">
        <v>26</v>
      </c>
      <c r="B29" s="33" t="inlineStr">
        <is>
          <t>Y</t>
        </is>
      </c>
      <c r="C29" s="33" t="inlineStr">
        <is>
          <t>N</t>
        </is>
      </c>
      <c r="D29" s="33" t="inlineStr">
        <is>
          <t>N</t>
        </is>
      </c>
      <c r="E29" s="33" t="inlineStr">
        <is>
          <t>N</t>
        </is>
      </c>
      <c r="F29" s="33" t="inlineStr">
        <is>
          <t>N</t>
        </is>
      </c>
      <c r="G29" s="33" t="inlineStr">
        <is>
          <t>N</t>
        </is>
      </c>
      <c r="H29" s="33" t="inlineStr">
        <is>
          <t>N</t>
        </is>
      </c>
      <c r="I29" s="34" t="inlineStr"/>
      <c r="J29" s="35" t="inlineStr"/>
    </row>
    <row r="30">
      <c r="A30" s="28" t="n">
        <v>27</v>
      </c>
      <c r="B30" s="33" t="inlineStr">
        <is>
          <t>Y</t>
        </is>
      </c>
      <c r="C30" s="33" t="inlineStr">
        <is>
          <t>N</t>
        </is>
      </c>
      <c r="D30" s="33" t="inlineStr">
        <is>
          <t>N</t>
        </is>
      </c>
      <c r="E30" s="33" t="inlineStr">
        <is>
          <t>N</t>
        </is>
      </c>
      <c r="F30" s="33" t="inlineStr">
        <is>
          <t>N</t>
        </is>
      </c>
      <c r="G30" s="33" t="inlineStr">
        <is>
          <t>N</t>
        </is>
      </c>
      <c r="H30" s="33" t="inlineStr">
        <is>
          <t>N</t>
        </is>
      </c>
      <c r="I30" s="34" t="inlineStr"/>
      <c r="J30" s="35" t="inlineStr"/>
    </row>
    <row r="31">
      <c r="A31" s="28" t="n">
        <v>28</v>
      </c>
      <c r="B31" s="33" t="inlineStr">
        <is>
          <t>Y</t>
        </is>
      </c>
      <c r="C31" s="33" t="inlineStr">
        <is>
          <t>N</t>
        </is>
      </c>
      <c r="D31" s="33" t="inlineStr">
        <is>
          <t>N</t>
        </is>
      </c>
      <c r="E31" s="33" t="inlineStr">
        <is>
          <t>N</t>
        </is>
      </c>
      <c r="F31" s="33" t="inlineStr">
        <is>
          <t>N</t>
        </is>
      </c>
      <c r="G31" s="33" t="inlineStr">
        <is>
          <t>N</t>
        </is>
      </c>
      <c r="H31" s="33" t="inlineStr">
        <is>
          <t>N</t>
        </is>
      </c>
      <c r="I31" s="34" t="inlineStr"/>
      <c r="J31" s="35" t="inlineStr"/>
    </row>
    <row r="32">
      <c r="A32" s="28" t="n">
        <v>29</v>
      </c>
      <c r="B32" s="33" t="inlineStr">
        <is>
          <t>Y</t>
        </is>
      </c>
      <c r="C32" s="33" t="inlineStr">
        <is>
          <t>N</t>
        </is>
      </c>
      <c r="D32" s="33" t="inlineStr">
        <is>
          <t>N</t>
        </is>
      </c>
      <c r="E32" s="33" t="inlineStr">
        <is>
          <t>N</t>
        </is>
      </c>
      <c r="F32" s="33" t="inlineStr">
        <is>
          <t>N</t>
        </is>
      </c>
      <c r="G32" s="33" t="inlineStr">
        <is>
          <t>N</t>
        </is>
      </c>
      <c r="H32" s="33" t="inlineStr">
        <is>
          <t>N</t>
        </is>
      </c>
      <c r="I32" s="34" t="inlineStr"/>
      <c r="J32" s="35" t="inlineStr"/>
    </row>
    <row r="33">
      <c r="A33" s="28" t="n">
        <v>30</v>
      </c>
      <c r="B33" s="33" t="inlineStr">
        <is>
          <t>Y</t>
        </is>
      </c>
      <c r="C33" s="33" t="inlineStr">
        <is>
          <t>N</t>
        </is>
      </c>
      <c r="D33" s="33" t="inlineStr">
        <is>
          <t>N</t>
        </is>
      </c>
      <c r="E33" s="33" t="inlineStr">
        <is>
          <t>N</t>
        </is>
      </c>
      <c r="F33" s="33" t="inlineStr">
        <is>
          <t>N</t>
        </is>
      </c>
      <c r="G33" s="33" t="inlineStr">
        <is>
          <t>N</t>
        </is>
      </c>
      <c r="H33" s="33" t="inlineStr">
        <is>
          <t>N</t>
        </is>
      </c>
      <c r="I33" s="34" t="inlineStr"/>
      <c r="J33" s="35" t="inlineStr"/>
    </row>
    <row r="34">
      <c r="A34" s="28" t="n">
        <v>31</v>
      </c>
      <c r="B34" s="33" t="inlineStr">
        <is>
          <t>Y</t>
        </is>
      </c>
      <c r="C34" s="33" t="inlineStr">
        <is>
          <t>N</t>
        </is>
      </c>
      <c r="D34" s="33" t="inlineStr">
        <is>
          <t>N</t>
        </is>
      </c>
      <c r="E34" s="33" t="inlineStr">
        <is>
          <t>N</t>
        </is>
      </c>
      <c r="F34" s="33" t="inlineStr">
        <is>
          <t>N</t>
        </is>
      </c>
      <c r="G34" s="33" t="inlineStr">
        <is>
          <t>N</t>
        </is>
      </c>
      <c r="H34" s="33" t="inlineStr">
        <is>
          <t>N</t>
        </is>
      </c>
      <c r="I34" s="34" t="inlineStr"/>
      <c r="J34" s="35" t="inlineStr"/>
    </row>
    <row r="35">
      <c r="A35" s="28" t="n">
        <v>32</v>
      </c>
      <c r="B35" s="33" t="inlineStr">
        <is>
          <t>Y</t>
        </is>
      </c>
      <c r="C35" s="33" t="inlineStr">
        <is>
          <t>N</t>
        </is>
      </c>
      <c r="D35" s="33" t="inlineStr">
        <is>
          <t>N</t>
        </is>
      </c>
      <c r="E35" s="33" t="inlineStr">
        <is>
          <t>N</t>
        </is>
      </c>
      <c r="F35" s="33" t="inlineStr">
        <is>
          <t>N</t>
        </is>
      </c>
      <c r="G35" s="33" t="inlineStr">
        <is>
          <t>N</t>
        </is>
      </c>
      <c r="H35" s="33" t="inlineStr">
        <is>
          <t>N</t>
        </is>
      </c>
      <c r="I35" s="34" t="inlineStr"/>
      <c r="J35" s="35" t="inlineStr"/>
    </row>
    <row r="36">
      <c r="A36" s="28" t="n">
        <v>33</v>
      </c>
      <c r="B36" s="33" t="inlineStr">
        <is>
          <t>Y</t>
        </is>
      </c>
      <c r="C36" s="33" t="inlineStr">
        <is>
          <t>N</t>
        </is>
      </c>
      <c r="D36" s="33" t="inlineStr">
        <is>
          <t>N</t>
        </is>
      </c>
      <c r="E36" s="33" t="inlineStr">
        <is>
          <t>N</t>
        </is>
      </c>
      <c r="F36" s="33" t="inlineStr">
        <is>
          <t>N</t>
        </is>
      </c>
      <c r="G36" s="33" t="inlineStr">
        <is>
          <t>N</t>
        </is>
      </c>
      <c r="H36" s="33" t="inlineStr">
        <is>
          <t>N</t>
        </is>
      </c>
      <c r="I36" s="34" t="inlineStr"/>
      <c r="J36" s="35" t="inlineStr"/>
    </row>
    <row r="37">
      <c r="A37" s="28" t="n">
        <v>34</v>
      </c>
      <c r="B37" s="33" t="inlineStr">
        <is>
          <t>Y</t>
        </is>
      </c>
      <c r="C37" s="33" t="inlineStr">
        <is>
          <t>N</t>
        </is>
      </c>
      <c r="D37" s="33" t="inlineStr">
        <is>
          <t>N</t>
        </is>
      </c>
      <c r="E37" s="33" t="inlineStr">
        <is>
          <t>N</t>
        </is>
      </c>
      <c r="F37" s="33" t="inlineStr">
        <is>
          <t>N</t>
        </is>
      </c>
      <c r="G37" s="33" t="inlineStr">
        <is>
          <t>N</t>
        </is>
      </c>
      <c r="H37" s="33" t="inlineStr">
        <is>
          <t>N</t>
        </is>
      </c>
      <c r="I37" s="34" t="inlineStr"/>
      <c r="J37" s="35" t="inlineStr"/>
    </row>
    <row r="38">
      <c r="A38" s="28" t="n">
        <v>35</v>
      </c>
      <c r="B38" s="33" t="inlineStr">
        <is>
          <t>Y</t>
        </is>
      </c>
      <c r="C38" s="33" t="inlineStr">
        <is>
          <t>N</t>
        </is>
      </c>
      <c r="D38" s="33" t="inlineStr">
        <is>
          <t>N</t>
        </is>
      </c>
      <c r="E38" s="33" t="inlineStr">
        <is>
          <t>N</t>
        </is>
      </c>
      <c r="F38" s="33" t="inlineStr">
        <is>
          <t>N</t>
        </is>
      </c>
      <c r="G38" s="33" t="inlineStr">
        <is>
          <t>N</t>
        </is>
      </c>
      <c r="H38" s="33" t="inlineStr">
        <is>
          <t>N</t>
        </is>
      </c>
      <c r="I38" s="34" t="inlineStr"/>
      <c r="J38" s="35" t="inlineStr"/>
    </row>
    <row r="39">
      <c r="A39" s="28" t="n">
        <v>36</v>
      </c>
      <c r="B39" s="33" t="inlineStr">
        <is>
          <t>Y</t>
        </is>
      </c>
      <c r="C39" s="33" t="inlineStr">
        <is>
          <t>N</t>
        </is>
      </c>
      <c r="D39" s="33" t="inlineStr">
        <is>
          <t>N</t>
        </is>
      </c>
      <c r="E39" s="33" t="inlineStr">
        <is>
          <t>N</t>
        </is>
      </c>
      <c r="F39" s="33" t="inlineStr">
        <is>
          <t>N</t>
        </is>
      </c>
      <c r="G39" s="33" t="inlineStr">
        <is>
          <t>N</t>
        </is>
      </c>
      <c r="H39" s="33" t="inlineStr">
        <is>
          <t>N</t>
        </is>
      </c>
      <c r="I39" s="34" t="inlineStr"/>
      <c r="J39" s="35" t="inlineStr"/>
    </row>
    <row r="40">
      <c r="A40" s="28" t="n">
        <v>37</v>
      </c>
      <c r="B40" s="33" t="inlineStr">
        <is>
          <t>Y</t>
        </is>
      </c>
      <c r="C40" s="33" t="inlineStr">
        <is>
          <t>N</t>
        </is>
      </c>
      <c r="D40" s="33" t="inlineStr">
        <is>
          <t>N</t>
        </is>
      </c>
      <c r="E40" s="33" t="inlineStr">
        <is>
          <t>N</t>
        </is>
      </c>
      <c r="F40" s="33" t="inlineStr">
        <is>
          <t>N</t>
        </is>
      </c>
      <c r="G40" s="33" t="inlineStr">
        <is>
          <t>N</t>
        </is>
      </c>
      <c r="H40" s="33" t="inlineStr">
        <is>
          <t>N</t>
        </is>
      </c>
      <c r="I40" s="34" t="inlineStr"/>
      <c r="J40" s="35" t="inlineStr"/>
    </row>
    <row r="41">
      <c r="A41" s="28" t="n">
        <v>38</v>
      </c>
      <c r="B41" s="33" t="inlineStr">
        <is>
          <t>Y</t>
        </is>
      </c>
      <c r="C41" s="33" t="inlineStr">
        <is>
          <t>N</t>
        </is>
      </c>
      <c r="D41" s="33" t="inlineStr">
        <is>
          <t>N</t>
        </is>
      </c>
      <c r="E41" s="33" t="inlineStr">
        <is>
          <t>N</t>
        </is>
      </c>
      <c r="F41" s="33" t="inlineStr">
        <is>
          <t>N</t>
        </is>
      </c>
      <c r="G41" s="33" t="inlineStr">
        <is>
          <t>N</t>
        </is>
      </c>
      <c r="H41" s="33" t="inlineStr">
        <is>
          <t>N</t>
        </is>
      </c>
      <c r="I41" s="34" t="inlineStr"/>
      <c r="J41" s="35" t="inlineStr"/>
    </row>
    <row r="42">
      <c r="A42" s="28" t="n">
        <v>39</v>
      </c>
      <c r="B42" s="33" t="inlineStr">
        <is>
          <t>Y</t>
        </is>
      </c>
      <c r="C42" s="33" t="inlineStr">
        <is>
          <t>N</t>
        </is>
      </c>
      <c r="D42" s="33" t="inlineStr">
        <is>
          <t>N</t>
        </is>
      </c>
      <c r="E42" s="33" t="inlineStr">
        <is>
          <t>N</t>
        </is>
      </c>
      <c r="F42" s="33" t="inlineStr">
        <is>
          <t>N</t>
        </is>
      </c>
      <c r="G42" s="33" t="inlineStr">
        <is>
          <t>N</t>
        </is>
      </c>
      <c r="H42" s="33" t="inlineStr">
        <is>
          <t>N</t>
        </is>
      </c>
      <c r="I42" s="34" t="inlineStr"/>
      <c r="J42" s="35" t="inlineStr"/>
    </row>
    <row r="43">
      <c r="A43" s="28" t="n">
        <v>40</v>
      </c>
      <c r="B43" s="33" t="inlineStr">
        <is>
          <t>Y</t>
        </is>
      </c>
      <c r="C43" s="33" t="inlineStr">
        <is>
          <t>N</t>
        </is>
      </c>
      <c r="D43" s="33" t="inlineStr">
        <is>
          <t>N</t>
        </is>
      </c>
      <c r="E43" s="33" t="inlineStr">
        <is>
          <t>N</t>
        </is>
      </c>
      <c r="F43" s="33" t="inlineStr">
        <is>
          <t>N</t>
        </is>
      </c>
      <c r="G43" s="33" t="inlineStr">
        <is>
          <t>N</t>
        </is>
      </c>
      <c r="H43" s="33" t="inlineStr">
        <is>
          <t>N</t>
        </is>
      </c>
      <c r="I43" s="34" t="inlineStr"/>
      <c r="J43" s="35" t="inlineStr"/>
    </row>
    <row r="44">
      <c r="A44" s="28" t="n">
        <v>41</v>
      </c>
      <c r="B44" s="33" t="inlineStr">
        <is>
          <t>Y</t>
        </is>
      </c>
      <c r="C44" s="33" t="inlineStr">
        <is>
          <t>N</t>
        </is>
      </c>
      <c r="D44" s="33" t="inlineStr">
        <is>
          <t>N</t>
        </is>
      </c>
      <c r="E44" s="33" t="inlineStr">
        <is>
          <t>N</t>
        </is>
      </c>
      <c r="F44" s="33" t="inlineStr">
        <is>
          <t>N</t>
        </is>
      </c>
      <c r="G44" s="33" t="inlineStr">
        <is>
          <t>N</t>
        </is>
      </c>
      <c r="H44" s="33" t="inlineStr">
        <is>
          <t>N</t>
        </is>
      </c>
      <c r="I44" s="34" t="inlineStr"/>
      <c r="J44" s="35" t="inlineStr"/>
    </row>
    <row r="45">
      <c r="A45" s="28" t="n">
        <v>42</v>
      </c>
      <c r="B45" s="33" t="inlineStr">
        <is>
          <t>Y</t>
        </is>
      </c>
      <c r="C45" s="33" t="inlineStr">
        <is>
          <t>N</t>
        </is>
      </c>
      <c r="D45" s="33" t="inlineStr">
        <is>
          <t>N</t>
        </is>
      </c>
      <c r="E45" s="33" t="inlineStr">
        <is>
          <t>N</t>
        </is>
      </c>
      <c r="F45" s="33" t="inlineStr">
        <is>
          <t>N</t>
        </is>
      </c>
      <c r="G45" s="33" t="inlineStr">
        <is>
          <t>N</t>
        </is>
      </c>
      <c r="H45" s="33" t="inlineStr">
        <is>
          <t>N</t>
        </is>
      </c>
      <c r="I45" s="34" t="inlineStr"/>
      <c r="J45" s="35" t="inlineStr"/>
    </row>
    <row r="46">
      <c r="A46" s="28" t="n">
        <v>43</v>
      </c>
      <c r="B46" s="33" t="inlineStr">
        <is>
          <t>Y</t>
        </is>
      </c>
      <c r="C46" s="33" t="inlineStr">
        <is>
          <t>N</t>
        </is>
      </c>
      <c r="D46" s="33" t="inlineStr">
        <is>
          <t>N</t>
        </is>
      </c>
      <c r="E46" s="33" t="inlineStr">
        <is>
          <t>N</t>
        </is>
      </c>
      <c r="F46" s="33" t="inlineStr">
        <is>
          <t>N</t>
        </is>
      </c>
      <c r="G46" s="33" t="inlineStr">
        <is>
          <t>N</t>
        </is>
      </c>
      <c r="H46" s="33" t="inlineStr">
        <is>
          <t>N</t>
        </is>
      </c>
      <c r="I46" s="34" t="inlineStr"/>
      <c r="J46" s="35" t="inlineStr"/>
    </row>
    <row r="47">
      <c r="A47" s="28" t="n">
        <v>44</v>
      </c>
      <c r="B47" s="33" t="inlineStr">
        <is>
          <t>Y</t>
        </is>
      </c>
      <c r="C47" s="33" t="inlineStr">
        <is>
          <t>N</t>
        </is>
      </c>
      <c r="D47" s="33" t="inlineStr">
        <is>
          <t>N</t>
        </is>
      </c>
      <c r="E47" s="33" t="inlineStr">
        <is>
          <t>N</t>
        </is>
      </c>
      <c r="F47" s="33" t="inlineStr">
        <is>
          <t>N</t>
        </is>
      </c>
      <c r="G47" s="33" t="inlineStr">
        <is>
          <t>N</t>
        </is>
      </c>
      <c r="H47" s="33" t="inlineStr">
        <is>
          <t>N</t>
        </is>
      </c>
      <c r="I47" s="34" t="inlineStr"/>
      <c r="J47" s="35" t="inlineStr"/>
    </row>
    <row r="48">
      <c r="A48" s="28" t="n">
        <v>45</v>
      </c>
      <c r="B48" s="33" t="inlineStr">
        <is>
          <t>Y</t>
        </is>
      </c>
      <c r="C48" s="33" t="inlineStr">
        <is>
          <t>N</t>
        </is>
      </c>
      <c r="D48" s="33" t="inlineStr">
        <is>
          <t>N</t>
        </is>
      </c>
      <c r="E48" s="33" t="inlineStr">
        <is>
          <t>N</t>
        </is>
      </c>
      <c r="F48" s="33" t="inlineStr">
        <is>
          <t>N</t>
        </is>
      </c>
      <c r="G48" s="33" t="inlineStr">
        <is>
          <t>N</t>
        </is>
      </c>
      <c r="H48" s="33" t="inlineStr">
        <is>
          <t>N</t>
        </is>
      </c>
      <c r="I48" s="34" t="inlineStr"/>
      <c r="J48" s="35" t="inlineStr"/>
    </row>
    <row r="49">
      <c r="A49" s="28" t="n">
        <v>46</v>
      </c>
      <c r="B49" s="33" t="inlineStr">
        <is>
          <t>Y</t>
        </is>
      </c>
      <c r="C49" s="33" t="inlineStr">
        <is>
          <t>N</t>
        </is>
      </c>
      <c r="D49" s="33" t="inlineStr">
        <is>
          <t>N</t>
        </is>
      </c>
      <c r="E49" s="33" t="inlineStr">
        <is>
          <t>N</t>
        </is>
      </c>
      <c r="F49" s="33" t="inlineStr">
        <is>
          <t>N</t>
        </is>
      </c>
      <c r="G49" s="33" t="inlineStr">
        <is>
          <t>N</t>
        </is>
      </c>
      <c r="H49" s="33" t="inlineStr">
        <is>
          <t>N</t>
        </is>
      </c>
      <c r="I49" s="34" t="inlineStr"/>
      <c r="J49" s="35" t="inlineStr"/>
    </row>
    <row r="50">
      <c r="A50" s="28" t="n">
        <v>47</v>
      </c>
      <c r="B50" s="33" t="inlineStr">
        <is>
          <t>Y</t>
        </is>
      </c>
      <c r="C50" s="33" t="inlineStr">
        <is>
          <t>N</t>
        </is>
      </c>
      <c r="D50" s="33" t="inlineStr">
        <is>
          <t>N</t>
        </is>
      </c>
      <c r="E50" s="33" t="inlineStr">
        <is>
          <t>N</t>
        </is>
      </c>
      <c r="F50" s="33" t="inlineStr">
        <is>
          <t>N</t>
        </is>
      </c>
      <c r="G50" s="33" t="inlineStr">
        <is>
          <t>N</t>
        </is>
      </c>
      <c r="H50" s="33" t="inlineStr">
        <is>
          <t>N</t>
        </is>
      </c>
      <c r="I50" s="34" t="inlineStr"/>
      <c r="J50" s="35" t="inlineStr"/>
    </row>
    <row r="51">
      <c r="A51" s="28" t="n">
        <v>48</v>
      </c>
      <c r="B51" s="33" t="inlineStr">
        <is>
          <t>Y</t>
        </is>
      </c>
      <c r="C51" s="33" t="inlineStr">
        <is>
          <t>N</t>
        </is>
      </c>
      <c r="D51" s="33" t="inlineStr">
        <is>
          <t>N</t>
        </is>
      </c>
      <c r="E51" s="33" t="inlineStr">
        <is>
          <t>N</t>
        </is>
      </c>
      <c r="F51" s="33" t="inlineStr">
        <is>
          <t>N</t>
        </is>
      </c>
      <c r="G51" s="33" t="inlineStr">
        <is>
          <t>N</t>
        </is>
      </c>
      <c r="H51" s="33" t="inlineStr">
        <is>
          <t>N</t>
        </is>
      </c>
      <c r="I51" s="34" t="inlineStr"/>
      <c r="J51" s="35" t="inlineStr"/>
    </row>
    <row r="52">
      <c r="A52" s="28" t="n">
        <v>49</v>
      </c>
      <c r="B52" s="33" t="inlineStr">
        <is>
          <t>Y</t>
        </is>
      </c>
      <c r="C52" s="33" t="inlineStr">
        <is>
          <t>N</t>
        </is>
      </c>
      <c r="D52" s="33" t="inlineStr">
        <is>
          <t>N</t>
        </is>
      </c>
      <c r="E52" s="33" t="inlineStr">
        <is>
          <t>N</t>
        </is>
      </c>
      <c r="F52" s="33" t="inlineStr">
        <is>
          <t>N</t>
        </is>
      </c>
      <c r="G52" s="33" t="inlineStr">
        <is>
          <t>N</t>
        </is>
      </c>
      <c r="H52" s="33" t="inlineStr">
        <is>
          <t>N</t>
        </is>
      </c>
      <c r="I52" s="34" t="inlineStr"/>
      <c r="J52" s="35" t="inlineStr"/>
    </row>
    <row r="53">
      <c r="A53" s="28" t="n">
        <v>50</v>
      </c>
      <c r="B53" s="33" t="inlineStr">
        <is>
          <t>Y</t>
        </is>
      </c>
      <c r="C53" s="33" t="inlineStr">
        <is>
          <t>N</t>
        </is>
      </c>
      <c r="D53" s="33" t="inlineStr">
        <is>
          <t>N</t>
        </is>
      </c>
      <c r="E53" s="33" t="inlineStr">
        <is>
          <t>N</t>
        </is>
      </c>
      <c r="F53" s="33" t="inlineStr">
        <is>
          <t>N</t>
        </is>
      </c>
      <c r="G53" s="33" t="inlineStr">
        <is>
          <t>N</t>
        </is>
      </c>
      <c r="H53" s="33" t="inlineStr">
        <is>
          <t>N</t>
        </is>
      </c>
      <c r="I53" s="34" t="inlineStr"/>
      <c r="J53" s="35" t="inlineStr"/>
    </row>
    <row r="54">
      <c r="A54" s="28" t="n">
        <v>51</v>
      </c>
      <c r="B54" s="33" t="inlineStr">
        <is>
          <t>Y</t>
        </is>
      </c>
      <c r="C54" s="33" t="inlineStr">
        <is>
          <t>N</t>
        </is>
      </c>
      <c r="D54" s="33" t="inlineStr">
        <is>
          <t>N</t>
        </is>
      </c>
      <c r="E54" s="33" t="inlineStr">
        <is>
          <t>N</t>
        </is>
      </c>
      <c r="F54" s="33" t="inlineStr">
        <is>
          <t>N</t>
        </is>
      </c>
      <c r="G54" s="33" t="inlineStr">
        <is>
          <t>N</t>
        </is>
      </c>
      <c r="H54" s="33" t="inlineStr">
        <is>
          <t>N</t>
        </is>
      </c>
      <c r="I54" s="34" t="inlineStr"/>
      <c r="J54" s="35" t="inlineStr"/>
    </row>
    <row r="55">
      <c r="A55" s="28" t="n">
        <v>52</v>
      </c>
      <c r="B55" s="33" t="inlineStr">
        <is>
          <t>Y</t>
        </is>
      </c>
      <c r="C55" s="33" t="inlineStr">
        <is>
          <t>N</t>
        </is>
      </c>
      <c r="D55" s="33" t="inlineStr">
        <is>
          <t>N</t>
        </is>
      </c>
      <c r="E55" s="33" t="inlineStr">
        <is>
          <t>N</t>
        </is>
      </c>
      <c r="F55" s="33" t="inlineStr">
        <is>
          <t>N</t>
        </is>
      </c>
      <c r="G55" s="33" t="inlineStr">
        <is>
          <t>N</t>
        </is>
      </c>
      <c r="H55" s="33" t="inlineStr">
        <is>
          <t>N</t>
        </is>
      </c>
      <c r="I55" s="34" t="inlineStr"/>
      <c r="J55" s="35" t="inlineStr"/>
    </row>
    <row r="56">
      <c r="A56" s="28" t="n">
        <v>53</v>
      </c>
      <c r="B56" s="33" t="inlineStr">
        <is>
          <t>Y</t>
        </is>
      </c>
      <c r="C56" s="33" t="inlineStr">
        <is>
          <t>N</t>
        </is>
      </c>
      <c r="D56" s="33" t="inlineStr">
        <is>
          <t>N</t>
        </is>
      </c>
      <c r="E56" s="33" t="inlineStr">
        <is>
          <t>N</t>
        </is>
      </c>
      <c r="F56" s="33" t="inlineStr">
        <is>
          <t>N</t>
        </is>
      </c>
      <c r="G56" s="33" t="inlineStr">
        <is>
          <t>N</t>
        </is>
      </c>
      <c r="H56" s="33" t="inlineStr">
        <is>
          <t>N</t>
        </is>
      </c>
      <c r="I56" s="34" t="inlineStr"/>
      <c r="J56" s="35" t="inlineStr"/>
    </row>
    <row r="57">
      <c r="A57" s="28" t="n">
        <v>54</v>
      </c>
      <c r="B57" s="33" t="inlineStr">
        <is>
          <t>Y</t>
        </is>
      </c>
      <c r="C57" s="33" t="inlineStr">
        <is>
          <t>N</t>
        </is>
      </c>
      <c r="D57" s="33" t="inlineStr">
        <is>
          <t>N</t>
        </is>
      </c>
      <c r="E57" s="33" t="inlineStr">
        <is>
          <t>N</t>
        </is>
      </c>
      <c r="F57" s="33" t="inlineStr">
        <is>
          <t>N</t>
        </is>
      </c>
      <c r="G57" s="33" t="inlineStr">
        <is>
          <t>N</t>
        </is>
      </c>
      <c r="H57" s="33" t="inlineStr">
        <is>
          <t>N</t>
        </is>
      </c>
      <c r="I57" s="34" t="inlineStr"/>
      <c r="J57" s="35" t="inlineStr"/>
    </row>
    <row r="58">
      <c r="A58" s="28" t="n">
        <v>55</v>
      </c>
      <c r="B58" s="33" t="inlineStr">
        <is>
          <t>Y</t>
        </is>
      </c>
      <c r="C58" s="33" t="inlineStr">
        <is>
          <t>N</t>
        </is>
      </c>
      <c r="D58" s="33" t="inlineStr">
        <is>
          <t>N</t>
        </is>
      </c>
      <c r="E58" s="33" t="inlineStr">
        <is>
          <t>N</t>
        </is>
      </c>
      <c r="F58" s="33" t="inlineStr">
        <is>
          <t>N</t>
        </is>
      </c>
      <c r="G58" s="33" t="inlineStr">
        <is>
          <t>N</t>
        </is>
      </c>
      <c r="H58" s="33" t="inlineStr">
        <is>
          <t>N</t>
        </is>
      </c>
      <c r="I58" s="34" t="inlineStr"/>
      <c r="J58" s="35" t="inlineStr"/>
    </row>
    <row r="59">
      <c r="A59" s="28" t="n">
        <v>56</v>
      </c>
      <c r="B59" s="33" t="inlineStr">
        <is>
          <t>Y</t>
        </is>
      </c>
      <c r="C59" s="33" t="inlineStr">
        <is>
          <t>N</t>
        </is>
      </c>
      <c r="D59" s="33" t="inlineStr">
        <is>
          <t>N</t>
        </is>
      </c>
      <c r="E59" s="33" t="inlineStr">
        <is>
          <t>N</t>
        </is>
      </c>
      <c r="F59" s="33" t="inlineStr">
        <is>
          <t>N</t>
        </is>
      </c>
      <c r="G59" s="33" t="inlineStr">
        <is>
          <t>N</t>
        </is>
      </c>
      <c r="H59" s="33" t="inlineStr">
        <is>
          <t>N</t>
        </is>
      </c>
      <c r="I59" s="34" t="inlineStr"/>
      <c r="J59" s="35" t="inlineStr"/>
    </row>
    <row r="60">
      <c r="A60" s="28" t="n">
        <v>57</v>
      </c>
      <c r="B60" s="33" t="inlineStr">
        <is>
          <t>Y</t>
        </is>
      </c>
      <c r="C60" s="33" t="inlineStr">
        <is>
          <t>N</t>
        </is>
      </c>
      <c r="D60" s="33" t="inlineStr">
        <is>
          <t>N</t>
        </is>
      </c>
      <c r="E60" s="33" t="inlineStr">
        <is>
          <t>N</t>
        </is>
      </c>
      <c r="F60" s="33" t="inlineStr">
        <is>
          <t>N</t>
        </is>
      </c>
      <c r="G60" s="33" t="inlineStr">
        <is>
          <t>N</t>
        </is>
      </c>
      <c r="H60" s="33" t="inlineStr">
        <is>
          <t>N</t>
        </is>
      </c>
      <c r="I60" s="34" t="inlineStr"/>
      <c r="J60" s="35" t="inlineStr"/>
    </row>
    <row r="61">
      <c r="A61" s="28" t="n">
        <v>58</v>
      </c>
      <c r="B61" s="33" t="inlineStr">
        <is>
          <t>Y</t>
        </is>
      </c>
      <c r="C61" s="33" t="inlineStr">
        <is>
          <t>N</t>
        </is>
      </c>
      <c r="D61" s="33" t="inlineStr">
        <is>
          <t>N</t>
        </is>
      </c>
      <c r="E61" s="33" t="inlineStr">
        <is>
          <t>N</t>
        </is>
      </c>
      <c r="F61" s="33" t="inlineStr">
        <is>
          <t>N</t>
        </is>
      </c>
      <c r="G61" s="33" t="inlineStr">
        <is>
          <t>N</t>
        </is>
      </c>
      <c r="H61" s="33" t="inlineStr">
        <is>
          <t>N</t>
        </is>
      </c>
      <c r="I61" s="34" t="inlineStr"/>
      <c r="J61" s="35" t="inlineStr"/>
    </row>
    <row r="62">
      <c r="A62" s="28" t="n">
        <v>59</v>
      </c>
      <c r="B62" s="33" t="inlineStr">
        <is>
          <t>Y</t>
        </is>
      </c>
      <c r="C62" s="33" t="inlineStr">
        <is>
          <t>N</t>
        </is>
      </c>
      <c r="D62" s="33" t="inlineStr">
        <is>
          <t>N</t>
        </is>
      </c>
      <c r="E62" s="33" t="inlineStr">
        <is>
          <t>N</t>
        </is>
      </c>
      <c r="F62" s="33" t="inlineStr">
        <is>
          <t>N</t>
        </is>
      </c>
      <c r="G62" s="33" t="inlineStr">
        <is>
          <t>N</t>
        </is>
      </c>
      <c r="H62" s="33" t="inlineStr">
        <is>
          <t>N</t>
        </is>
      </c>
      <c r="I62" s="34" t="inlineStr"/>
      <c r="J62" s="35" t="inlineStr"/>
    </row>
    <row r="63">
      <c r="A63" s="28" t="n">
        <v>60</v>
      </c>
      <c r="B63" s="33" t="inlineStr">
        <is>
          <t>Y</t>
        </is>
      </c>
      <c r="C63" s="33" t="inlineStr">
        <is>
          <t>N</t>
        </is>
      </c>
      <c r="D63" s="33" t="inlineStr">
        <is>
          <t>N</t>
        </is>
      </c>
      <c r="E63" s="33" t="inlineStr">
        <is>
          <t>N</t>
        </is>
      </c>
      <c r="F63" s="33" t="inlineStr">
        <is>
          <t>N</t>
        </is>
      </c>
      <c r="G63" s="33" t="inlineStr">
        <is>
          <t>N</t>
        </is>
      </c>
      <c r="H63" s="33" t="inlineStr">
        <is>
          <t>N</t>
        </is>
      </c>
      <c r="I63" s="34" t="inlineStr"/>
      <c r="J63" s="35" t="inlineStr"/>
    </row>
    <row r="65">
      <c r="A65" s="32" t="inlineStr">
        <is>
          <t>Tip:</t>
        </is>
      </c>
      <c r="B65" s="36">
        <f>CONCAT("Only the first ",Simulator!B12," months are used by the Simulator.")</f>
        <v/>
      </c>
    </row>
  </sheetData>
  <mergeCells count="2">
    <mergeCell ref="A1:J1"/>
    <mergeCell ref="B65:J65"/>
  </mergeCells>
  <dataValidations count="2">
    <dataValidation sqref="B4 B5 B6 B7 B8 B9 B10 B11 B12 B13 B14 B15 B16 B17 B18 B19 B20 B21 B22 B23 B24 B25 B26 B27 B28 B29 B30 B31 B32 B33 B34 B35 B36 B37 B38 B39 B40 B41 B42 B43 B44 B45 B46 B47 B48 B49 B50 B51 B52 B53 B54 B55 B56 B57 B58 B59 B60 B61 B62 B63 C4 C5 C6 C7 C8 C9 C10 C11 C12 C13 C14 C15 C16 C17 C18 C19 C20 C21 C22 C23 C24 C25 C26 C27 C28 C29 C30 C31 C32 C33 C34 C35 C36 C37 C38 C39 C40 C41 C42 C43 C44 C45 C46 C47 C48 C49 C50 C51 C52 C53 C54 C55 C56 C57 C58 C59 C60 C61 C62 C63 D4 D5 D6 D7 D8 D9 D10 D11 D12 D13 D14 D15 D16 D17 D18 D19 D20 D21 D22 D23 D24 D25 D26 D27 D28 D29 D30 D31 D32 D33 D34 D35 D36 D37 D38 D39 D40 D41 D42 D43 D44 D45 D46 D47 D48 D49 D50 D51 D52 D53 D54 D55 D56 D57 D58 D59 D60 D61 D62 D63 E4 E5 E6 E7 E8 E9 E10 E11 E12 E13 E14 E15 E16 E17 E18 E19 E20 E21 E22 E23 E24 E25 E26 E27 E28 E29 E30 E31 E32 E33 E34 E35 E36 E37 E38 E39 E40 E41 E42 E43 E44 E45 E46 E47 E48 E49 E50 E51 E52 E53 E54 E55 E56 E57 E58 E59 E60 E61 E62 E63 F4 F5 F6 F7 F8 F9 F10 F11 F12 F13 F14 F15 F16 F17 F18 F19 F20 F21 F22 F23 F24 F25 F26 F27 F28 F29 F30 F31 F32 F33 F34 F35 F36 F37 F38 F39 F40 F41 F42 F43 F44 F45 F46 F47 F48 F49 F50 F51 F52 F53 F54 F55 F56 F57 F58 F59 F60 F61 F62 F63 G4 G5 G6 G7 G8 G9 G10 G11 G12 G13 G14 G15 G16 G17 G18 G19 G20 G21 G22 G23 G24 G25 G26 G27 G28 G29 G30 G31 G32 G33 G34 G35 G36 G37 G38 G39 G40 G41 G42 G43 G44 G45 G46 G47 G48 G49 G50 G51 G52 G53 G54 G55 G56 G57 G58 G59 G60 G61 G62 G63 H4 H5 H6 H7 H8 H9 H10 H11 H12 H13 H14 H15 H16 H17 H18 H19 H20 H21 H22 H23 H24 H25 H26 H27 H28 H29 H30 H31 H32 H33 H34 H35 H36 H37 H38 H39 H40 H41 H42 H43 H44 H45 H46 H47 H48 H49 H50 H51 H52 H53 H54 H55 H56 H57 H58 H59 H60 H61 H62 H63" showDropDown="0" showInputMessage="0" showErrorMessage="0" allowBlank="1" type="list">
      <formula1>"Y,N"</formula1>
    </dataValidation>
    <dataValidation sqref="J4 J5 J6 J7 J8 J9 J10 J11 J12 J13 J14 J15 J16 J17 J18 J19 J20 J21 J22 J23 J24 J25 J26 J27 J28 J29 J30 J31 J32 J33 J34 J35 J36 J37 J38 J39 J40 J41 J42 J43 J44 J45 J46 J47 J48 J49 J50 J51 J52 J53 J54 J55 J56 J57 J58 J59 J60 J61 J62 J63" showDropDown="0" showInputMessage="0" showErrorMessage="0" allowBlank="1" type="decimal" operator="between">
      <formula1>0</formula1>
      <formula2>1</formula2>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H22"/>
  <sheetViews>
    <sheetView showGridLines="0" workbookViewId="0">
      <pane ySplit="3" topLeftCell="A4" activePane="bottomLeft" state="frozen"/>
      <selection pane="bottomLeft" activeCell="A1" sqref="A1"/>
    </sheetView>
  </sheetViews>
  <sheetFormatPr baseColWidth="8" defaultRowHeight="15"/>
  <cols>
    <col width="18" customWidth="1" min="1" max="1"/>
    <col width="18" customWidth="1" min="2" max="2"/>
    <col width="18" customWidth="1" min="3" max="3"/>
    <col width="18" customWidth="1" min="4" max="4"/>
    <col width="18" customWidth="1" min="5" max="5"/>
    <col width="18" customWidth="1" min="6" max="6"/>
    <col width="18" customWidth="1" min="7" max="7"/>
    <col width="18" customWidth="1" min="8" max="8"/>
  </cols>
  <sheetData>
    <row r="1">
      <c r="A1" s="1" t="inlineStr">
        <is>
          <t>Model Notes (read-me)</t>
        </is>
      </c>
    </row>
    <row r="3">
      <c r="A3" s="25" t="inlineStr">
        <is>
          <t>Weights used (approximate educational weights)</t>
        </is>
      </c>
      <c r="B3" s="6" t="n"/>
      <c r="C3" s="6" t="n"/>
      <c r="D3" s="6" t="n"/>
      <c r="E3" s="6" t="n"/>
      <c r="F3" s="6" t="n"/>
      <c r="G3" s="6" t="n"/>
      <c r="H3" s="6" t="n"/>
    </row>
    <row r="4">
      <c r="A4" s="26" t="inlineStr">
        <is>
          <t>This simulator uses commonly cited weightings similar in spirit to many consumer explanations:
• Payment history: 35%
• Utilization: 30%
• Length of credit history: 15%
• New credit (inquiries): 10%
• Credit mix: 10%
But the mappings from those factors to points are simplified and not meant to match any proprietary model.</t>
        </is>
      </c>
      <c r="B4" s="6" t="n"/>
      <c r="C4" s="6" t="n"/>
      <c r="D4" s="6" t="n"/>
      <c r="E4" s="6" t="n"/>
      <c r="F4" s="6" t="n"/>
      <c r="G4" s="6" t="n"/>
      <c r="H4" s="6" t="n"/>
    </row>
    <row r="5">
      <c r="A5" s="6" t="n"/>
      <c r="B5" s="6" t="n"/>
      <c r="C5" s="6" t="n"/>
      <c r="D5" s="6" t="n"/>
      <c r="E5" s="6" t="n"/>
      <c r="F5" s="6" t="n"/>
      <c r="G5" s="6" t="n"/>
      <c r="H5" s="6" t="n"/>
    </row>
    <row r="6">
      <c r="A6" s="6" t="n"/>
      <c r="B6" s="6" t="n"/>
      <c r="C6" s="6" t="n"/>
      <c r="D6" s="6" t="n"/>
      <c r="E6" s="6" t="n"/>
      <c r="F6" s="6" t="n"/>
      <c r="G6" s="6" t="n"/>
      <c r="H6" s="6" t="n"/>
    </row>
    <row r="7">
      <c r="A7" s="6" t="n"/>
      <c r="B7" s="6" t="n"/>
      <c r="C7" s="6" t="n"/>
      <c r="D7" s="6" t="n"/>
      <c r="E7" s="6" t="n"/>
      <c r="F7" s="6" t="n"/>
      <c r="G7" s="6" t="n"/>
      <c r="H7" s="6" t="n"/>
    </row>
    <row r="8">
      <c r="A8" s="6" t="n"/>
      <c r="B8" s="6" t="n"/>
      <c r="C8" s="6" t="n"/>
      <c r="D8" s="6" t="n"/>
      <c r="E8" s="6" t="n"/>
      <c r="F8" s="6" t="n"/>
      <c r="G8" s="6" t="n"/>
      <c r="H8" s="6" t="n"/>
    </row>
    <row r="9">
      <c r="A9" s="6" t="n"/>
      <c r="B9" s="6" t="n"/>
      <c r="C9" s="6" t="n"/>
      <c r="D9" s="6" t="n"/>
      <c r="E9" s="6" t="n"/>
      <c r="F9" s="6" t="n"/>
      <c r="G9" s="6" t="n"/>
      <c r="H9" s="6" t="n"/>
    </row>
    <row r="10">
      <c r="A10" s="6" t="n"/>
      <c r="B10" s="6" t="n"/>
      <c r="C10" s="6" t="n"/>
      <c r="D10" s="6" t="n"/>
      <c r="E10" s="6" t="n"/>
      <c r="F10" s="6" t="n"/>
      <c r="G10" s="6" t="n"/>
      <c r="H10" s="6" t="n"/>
    </row>
    <row r="11">
      <c r="A11" s="6" t="n"/>
      <c r="B11" s="6" t="n"/>
      <c r="C11" s="6" t="n"/>
      <c r="D11" s="6" t="n"/>
      <c r="E11" s="6" t="n"/>
      <c r="F11" s="6" t="n"/>
      <c r="G11" s="6" t="n"/>
      <c r="H11" s="6" t="n"/>
    </row>
    <row r="12">
      <c r="A12" s="6" t="n"/>
      <c r="B12" s="6" t="n"/>
      <c r="C12" s="6" t="n"/>
      <c r="D12" s="6" t="n"/>
      <c r="E12" s="6" t="n"/>
      <c r="F12" s="6" t="n"/>
      <c r="G12" s="6" t="n"/>
      <c r="H12" s="6" t="n"/>
    </row>
    <row r="14">
      <c r="A14" s="2" t="inlineStr">
        <is>
          <t>Action effects (conservative)</t>
        </is>
      </c>
      <c r="B14" s="3" t="n"/>
      <c r="C14" s="3" t="n"/>
      <c r="D14" s="3" t="n"/>
      <c r="E14" s="3" t="n"/>
      <c r="F14" s="3" t="n"/>
      <c r="G14" s="3" t="n"/>
      <c r="H14" s="3" t="n"/>
    </row>
    <row r="15">
      <c r="A15" s="4" t="inlineStr">
        <is>
          <t>Late payment (30+ days): payment score drops by 35 points immediately, then recovers ~1 point per month with on-time payments.
Hard inquiry: inquiry score drops by 6 points, then recovers ~1 point per month.
Utilization actions: pay down (-5 pp), increase (+7 pp), close account (+3 pp), open account (-2 pp), with optional override.
Account age increases slightly each month.</t>
        </is>
      </c>
      <c r="B15" s="3" t="n"/>
      <c r="C15" s="3" t="n"/>
      <c r="D15" s="3" t="n"/>
      <c r="E15" s="3" t="n"/>
      <c r="F15" s="3" t="n"/>
      <c r="G15" s="3" t="n"/>
      <c r="H15" s="3" t="n"/>
    </row>
    <row r="16">
      <c r="A16" s="3" t="n"/>
      <c r="B16" s="3" t="n"/>
      <c r="C16" s="3" t="n"/>
      <c r="D16" s="3" t="n"/>
      <c r="E16" s="3" t="n"/>
      <c r="F16" s="3" t="n"/>
      <c r="G16" s="3" t="n"/>
      <c r="H16" s="3" t="n"/>
    </row>
    <row r="17">
      <c r="A17" s="3" t="n"/>
      <c r="B17" s="3" t="n"/>
      <c r="C17" s="3" t="n"/>
      <c r="D17" s="3" t="n"/>
      <c r="E17" s="3" t="n"/>
      <c r="F17" s="3" t="n"/>
      <c r="G17" s="3" t="n"/>
      <c r="H17" s="3" t="n"/>
    </row>
    <row r="18">
      <c r="A18" s="3" t="n"/>
      <c r="B18" s="3" t="n"/>
      <c r="C18" s="3" t="n"/>
      <c r="D18" s="3" t="n"/>
      <c r="E18" s="3" t="n"/>
      <c r="F18" s="3" t="n"/>
      <c r="G18" s="3" t="n"/>
      <c r="H18" s="3" t="n"/>
    </row>
    <row r="19">
      <c r="A19" s="3" t="n"/>
      <c r="B19" s="3" t="n"/>
      <c r="C19" s="3" t="n"/>
      <c r="D19" s="3" t="n"/>
      <c r="E19" s="3" t="n"/>
      <c r="F19" s="3" t="n"/>
      <c r="G19" s="3" t="n"/>
      <c r="H19" s="3" t="n"/>
    </row>
    <row r="20">
      <c r="A20" s="3" t="n"/>
      <c r="B20" s="3" t="n"/>
      <c r="C20" s="3" t="n"/>
      <c r="D20" s="3" t="n"/>
      <c r="E20" s="3" t="n"/>
      <c r="F20" s="3" t="n"/>
      <c r="G20" s="3" t="n"/>
      <c r="H20" s="3" t="n"/>
    </row>
    <row r="21">
      <c r="A21" s="3" t="n"/>
      <c r="B21" s="3" t="n"/>
      <c r="C21" s="3" t="n"/>
      <c r="D21" s="3" t="n"/>
      <c r="E21" s="3" t="n"/>
      <c r="F21" s="3" t="n"/>
      <c r="G21" s="3" t="n"/>
      <c r="H21" s="3" t="n"/>
    </row>
    <row r="22">
      <c r="A22" s="3" t="n"/>
      <c r="B22" s="3" t="n"/>
      <c r="C22" s="3" t="n"/>
      <c r="D22" s="3" t="n"/>
      <c r="E22" s="3" t="n"/>
      <c r="F22" s="3" t="n"/>
      <c r="G22" s="3" t="n"/>
      <c r="H22" s="3" t="n"/>
    </row>
  </sheetData>
  <mergeCells count="5">
    <mergeCell ref="A3:H3"/>
    <mergeCell ref="A4:H12"/>
    <mergeCell ref="A15:H22"/>
    <mergeCell ref="A14:H14"/>
    <mergeCell ref="A1:H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2025-12-15T11:37:00Z</dcterms:created>
  <dcterms:modified xmlns:dcterms="http://purl.org/dc/terms/" xmlns:xsi="http://www.w3.org/2001/XMLSchema-instance" xsi:type="dcterms:W3CDTF">2025-12-15T11:37:00Z</dcterms:modified>
</cp:coreProperties>
</file>